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545" activeTab="0"/>
  </bookViews>
  <sheets>
    <sheet name="Detailed User &amp; Revenue Growth" sheetId="1" r:id="rId1"/>
    <sheet name="By Quarter" sheetId="2" r:id="rId2"/>
    <sheet name="By Year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<sst xmlns="http://schemas.openxmlformats.org/spreadsheetml/2006/main" count="65" uniqueCount="59">
  <si>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User Growth</t>
  </si>
  <si>
    <t>Assumptions</t>
  </si>
  <si>
    <t xml:space="preserve">  New users</t>
  </si>
  <si>
    <t>Revenue</t>
  </si>
  <si>
    <t>P &amp; L</t>
  </si>
  <si>
    <t>Gross profit</t>
  </si>
  <si>
    <t>Customer Acquisition</t>
  </si>
  <si>
    <t>Registered Users</t>
  </si>
  <si>
    <t>Active Users</t>
  </si>
  <si>
    <t>COGS</t>
  </si>
  <si>
    <t>Operations</t>
  </si>
  <si>
    <t>EBIT</t>
  </si>
  <si>
    <t>Net Income:</t>
  </si>
  <si>
    <t>Accumulated Loss</t>
  </si>
  <si>
    <t>Taxes</t>
  </si>
  <si>
    <t>Q1 08</t>
  </si>
  <si>
    <t>Q2 08</t>
  </si>
  <si>
    <t>Q3 08</t>
  </si>
  <si>
    <t>Q4 08</t>
  </si>
  <si>
    <t>Q1 09</t>
  </si>
  <si>
    <t>Q2 09</t>
  </si>
  <si>
    <t>Q3 09</t>
  </si>
  <si>
    <t>Q4 09</t>
  </si>
  <si>
    <t>Q1 10</t>
  </si>
  <si>
    <t>Q2 10</t>
  </si>
  <si>
    <t>Q3 10</t>
  </si>
  <si>
    <t>Q4 10</t>
  </si>
  <si>
    <t>YR 2008</t>
  </si>
  <si>
    <t>YR 2009</t>
  </si>
  <si>
    <t>YR 2010</t>
  </si>
  <si>
    <t xml:space="preserve">  Head count</t>
  </si>
  <si>
    <t>Net Profit (Loss)</t>
  </si>
  <si>
    <t>Gross Profit (Loss)</t>
  </si>
  <si>
    <t>Mint.com P&amp;L Projections (by Quarter)</t>
  </si>
  <si>
    <t xml:space="preserve">  RPU</t>
  </si>
  <si>
    <t xml:space="preserve">  New Profit (Loss) / Mo</t>
  </si>
  <si>
    <t>Mint.com P&amp;L Projections (by Year)</t>
  </si>
  <si>
    <t>Total COGS</t>
  </si>
  <si>
    <t>User growth rate (MoM)</t>
  </si>
  <si>
    <t>Monthly retention</t>
  </si>
  <si>
    <t>Customer Acquisition Cost</t>
  </si>
  <si>
    <t>P&amp;L Projections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</si>
  <si>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</si>
  <si>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</si>
  <si>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</si>
  <si>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</si>
  <si>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</si>
  <si>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</si>
  <si>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</si>
  <si>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</si>
  <si>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</si>
  <si>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</si>
  <si>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</si>
  <si>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</si>
  <si>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COGS per active user (cust srvc, bandwidth, storage)</t>
  </si>
  <si>
    <t>COGS per active user / mo</t>
  </si>
  <si>
    <t>Revenue / active user / mo</t>
  </si>
  <si>
    <t>Head Count</t>
  </si>
  <si>
    <t>Operating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</si>
</sst>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[$-409]dddd\,\ mmmm\ dd\,\ yyyy"/>
    <numFmt numFmtId="168" formatCode="##,##0.0,"/>
    <numFmt numFmtId="169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9" fontId="0" fillId="0" borderId="0" xfId="0" applyNumberFormat="1" applyAlignment="1">
      <alignment/>
    </xf>
    <xf numFmtId="3" fontId="1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4" borderId="12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6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4" fillId="29" borderId="15" xfId="48" applyBorder="1" applyAlignment="1">
      <alignment horizontal="center" vertical="center"/>
    </xf>
    <xf numFmtId="3" fontId="34" fillId="29" borderId="16" xfId="48" applyNumberFormat="1" applyBorder="1" applyAlignment="1">
      <alignment/>
    </xf>
    <xf numFmtId="0" fontId="34" fillId="29" borderId="16" xfId="48" applyBorder="1" applyAlignment="1">
      <alignment/>
    </xf>
    <xf numFmtId="164" fontId="34" fillId="29" borderId="16" xfId="48" applyNumberFormat="1" applyBorder="1" applyAlignment="1">
      <alignment/>
    </xf>
    <xf numFmtId="6" fontId="34" fillId="29" borderId="16" xfId="48" applyNumberFormat="1" applyBorder="1" applyAlignment="1">
      <alignment/>
    </xf>
    <xf numFmtId="0" fontId="4" fillId="0" borderId="0" xfId="0" applyFont="1" applyAlignment="1">
      <alignment/>
    </xf>
    <xf numFmtId="6" fontId="0" fillId="0" borderId="0" xfId="0" applyNumberFormat="1" applyBorder="1" applyAlignment="1">
      <alignment/>
    </xf>
    <xf numFmtId="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6" fontId="0" fillId="33" borderId="16" xfId="0" applyNumberForma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1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Revenue vs. Expenses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2325"/>
          <c:w val="0.82725"/>
          <c:h val="0.851"/>
        </c:manualLayout>
      </c:layout>
      <c:lineChart>
        <c:grouping val="standard"/>
        <c:varyColors val="0"/>
        <c:ser>
          <c:idx val="0"/>
          <c:order val="0"/>
          <c:tx>
            <c:v>COGs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Growth'!$C$15:$AJ$15</c:f>
              <c:numCache/>
            </c:numRef>
          </c:val>
          <c:smooth val="0"/>
        </c:ser>
        <c:ser>
          <c:idx val="1"/>
          <c:order val="1"/>
          <c:tx>
            <c:v>Revenue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Growth'!$C$19:$AJ$19</c:f>
              <c:numCache/>
            </c:numRef>
          </c:val>
          <c:smooth val="0"/>
        </c:ser>
        <c:ser>
          <c:idx val="2"/>
          <c:order val="2"/>
          <c:tx>
            <c:v>Opex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'Detailed User &amp; Revenue Growth'!$C$24:$AJ$24</c:f>
              <c:numCache/>
            </c:numRef>
          </c:val>
          <c:smooth val="0"/>
        </c:ser>
        <c:marker val="1"/>
        <c:axId val="16149790"/>
        <c:axId val="11130383"/>
      </c:lineChart>
      <c:catAx>
        <c:axId val="161497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14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"/>
          <c:w val="0.130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31</xdr:row>
      <xdr:rowOff>9525</xdr:rowOff>
    </xdr:from>
    <xdr:to>
      <xdr:col>24</xdr:col>
      <xdr:colOff>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14563725" y="5095875"/>
        <a:ext cx="6438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workbookViewId="0" topLeftCell="A1">
      <pane xSplit="5370" ySplit="615" topLeftCell="O28" activePane="bottomRight" state="split"/>
      <selection pane="topLeft" activeCell="A1" sqref="A1"/>
      <selection pane="topRight" activeCell="C1" sqref="C1:C16384"/>
      <selection pane="bottomLeft" activeCell="A21" sqref="A21:IV21"/>
      <selection pane="bottomRight" activeCell="P48" sqref="P48"/>
    </sheetView>
  </sheetViews>
  <sheetFormatPr defaultColWidth="9.140625" defaultRowHeight="12.75"/>
  <cols>
    <col min="1" max="1" width="39.7109375" style="0" customWidth="1"/>
    <col min="2" max="2" width="7.7109375" style="0" bestFit="1" customWidth="1"/>
    <col min="3" max="3" width="10.8515625" style="3" bestFit="1" customWidth="1"/>
    <col min="4" max="5" width="10.8515625" style="0" bestFit="1" customWidth="1"/>
    <col min="6" max="7" width="12.28125" style="0" bestFit="1" customWidth="1"/>
    <col min="8" max="8" width="12.57421875" style="0" bestFit="1" customWidth="1"/>
    <col min="9" max="9" width="11.57421875" style="0" bestFit="1" customWidth="1"/>
    <col min="10" max="10" width="12.28125" style="0" bestFit="1" customWidth="1"/>
    <col min="11" max="11" width="11.8515625" style="0" bestFit="1" customWidth="1"/>
    <col min="12" max="13" width="12.00390625" style="0" bestFit="1" customWidth="1"/>
    <col min="14" max="14" width="12.28125" style="0" bestFit="1" customWidth="1"/>
    <col min="15" max="15" width="12.00390625" style="3" bestFit="1" customWidth="1"/>
    <col min="16" max="16" width="12.00390625" style="0" bestFit="1" customWidth="1"/>
    <col min="17" max="17" width="12.7109375" style="0" bestFit="1" customWidth="1"/>
    <col min="18" max="18" width="12.28125" style="0" bestFit="1" customWidth="1"/>
    <col min="19" max="19" width="12.421875" style="0" bestFit="1" customWidth="1"/>
    <col min="20" max="20" width="12.8515625" style="0" bestFit="1" customWidth="1"/>
    <col min="21" max="21" width="12.7109375" style="0" bestFit="1" customWidth="1"/>
    <col min="22" max="22" width="13.140625" style="0" bestFit="1" customWidth="1"/>
    <col min="23" max="24" width="12.8515625" style="0" bestFit="1" customWidth="1"/>
    <col min="25" max="25" width="12.7109375" style="0" bestFit="1" customWidth="1"/>
    <col min="26" max="26" width="12.57421875" style="0" bestFit="1" customWidth="1"/>
    <col min="27" max="27" width="10.7109375" style="3" bestFit="1" customWidth="1"/>
    <col min="28" max="38" width="10.7109375" style="0" bestFit="1" customWidth="1"/>
    <col min="39" max="39" width="10.7109375" style="3" bestFit="1" customWidth="1"/>
  </cols>
  <sheetData>
    <row r="1" spans="1:14" ht="18">
      <c r="A1" s="41" t="s">
        <v>41</v>
      </c>
      <c r="C1" s="3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</row>
    <row r="2" spans="1:39" s="10" customFormat="1" ht="12.75">
      <c r="A2" s="9" t="s">
        <v>1</v>
      </c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9"/>
      <c r="AA2" s="19"/>
      <c r="AM2" s="19"/>
    </row>
    <row r="3" spans="1:14" ht="12.75">
      <c r="A3" s="26" t="s">
        <v>38</v>
      </c>
      <c r="B3" s="51">
        <v>0.2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t="s">
        <v>39</v>
      </c>
      <c r="B4" s="13">
        <v>0.9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t="s">
        <v>40</v>
      </c>
      <c r="B5" s="23">
        <v>0.5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6" t="s">
        <v>55</v>
      </c>
      <c r="B6" s="23">
        <v>0.1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ht="12.75"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39" s="21" customFormat="1" ht="12.75">
      <c r="A8" s="20" t="s">
        <v>0</v>
      </c>
      <c r="C8" s="22"/>
      <c r="O8" s="22"/>
      <c r="AA8" s="22"/>
      <c r="AM8" s="22"/>
    </row>
    <row r="9" spans="1:39" s="53" customFormat="1" ht="12.75">
      <c r="A9" s="53" t="s">
        <v>7</v>
      </c>
      <c r="B9" s="53">
        <v>10000</v>
      </c>
      <c r="C9" s="55">
        <f>B9*(1+$B$3)</f>
        <v>12000</v>
      </c>
      <c r="D9" s="54">
        <f aca="true" t="shared" si="0" ref="D9:Z9">C9*(1+$B$3)</f>
        <v>14400</v>
      </c>
      <c r="E9" s="54">
        <f t="shared" si="0"/>
        <v>17280</v>
      </c>
      <c r="F9" s="54">
        <f t="shared" si="0"/>
        <v>20736</v>
      </c>
      <c r="G9" s="54">
        <f t="shared" si="0"/>
        <v>24883.2</v>
      </c>
      <c r="H9" s="54">
        <f t="shared" si="0"/>
        <v>29859.84</v>
      </c>
      <c r="I9" s="54">
        <f t="shared" si="0"/>
        <v>35831.808</v>
      </c>
      <c r="J9" s="54">
        <f t="shared" si="0"/>
        <v>42998.169599999994</v>
      </c>
      <c r="K9" s="54">
        <f t="shared" si="0"/>
        <v>51597.803519999994</v>
      </c>
      <c r="L9" s="54">
        <f t="shared" si="0"/>
        <v>61917.36422399999</v>
      </c>
      <c r="M9" s="54">
        <f t="shared" si="0"/>
        <v>74300.83706879998</v>
      </c>
      <c r="N9" s="54">
        <f t="shared" si="0"/>
        <v>89161.00448255998</v>
      </c>
      <c r="O9" s="55">
        <f t="shared" si="0"/>
        <v>106993.20537907197</v>
      </c>
      <c r="P9" s="54">
        <f t="shared" si="0"/>
        <v>128391.84645488636</v>
      </c>
      <c r="Q9" s="54">
        <f t="shared" si="0"/>
        <v>154070.21574586362</v>
      </c>
      <c r="R9" s="54">
        <f t="shared" si="0"/>
        <v>184884.25889503633</v>
      </c>
      <c r="S9" s="54">
        <f t="shared" si="0"/>
        <v>221861.1106740436</v>
      </c>
      <c r="T9" s="54">
        <f t="shared" si="0"/>
        <v>266233.3328088523</v>
      </c>
      <c r="U9" s="54">
        <f t="shared" si="0"/>
        <v>319479.99937062274</v>
      </c>
      <c r="V9" s="54">
        <f t="shared" si="0"/>
        <v>383375.9992447473</v>
      </c>
      <c r="W9" s="54">
        <f t="shared" si="0"/>
        <v>460051.1990936967</v>
      </c>
      <c r="X9" s="54">
        <f t="shared" si="0"/>
        <v>552061.438912436</v>
      </c>
      <c r="Y9" s="54">
        <f t="shared" si="0"/>
        <v>662473.7266949232</v>
      </c>
      <c r="Z9" s="54">
        <f t="shared" si="0"/>
        <v>794968.4720339079</v>
      </c>
      <c r="AA9" s="55">
        <f>Z9*(1+$B$3)</f>
        <v>953962.1664406895</v>
      </c>
      <c r="AB9" s="54">
        <f>AA9*(1+$B$3)</f>
        <v>1144754.5997288274</v>
      </c>
      <c r="AC9" s="54">
        <f>AB9*(1+$B$3)</f>
        <v>1373705.519674593</v>
      </c>
      <c r="AD9" s="54">
        <f>AC9*(1+$B$3)</f>
        <v>1648446.6236095114</v>
      </c>
      <c r="AE9" s="54">
        <f>AD9*(1+$B$3)</f>
        <v>1978135.9483314136</v>
      </c>
      <c r="AF9" s="54">
        <f>AE9*(1+$B$3)</f>
        <v>2373763.137997696</v>
      </c>
      <c r="AG9" s="54">
        <f>AF9*(1+$B$3)</f>
        <v>2848515.7655972354</v>
      </c>
      <c r="AH9" s="54">
        <f>AG9*(1+$B$3)</f>
        <v>3418218.9187166826</v>
      </c>
      <c r="AI9" s="54">
        <f>AH9*(1+$B$3)</f>
        <v>4101862.702460019</v>
      </c>
      <c r="AJ9" s="54">
        <f>AI9*(1+$B$3)</f>
        <v>4922235.242952023</v>
      </c>
      <c r="AK9" s="54">
        <f>AJ9*(1+$B$3)</f>
        <v>5906682.291542427</v>
      </c>
      <c r="AL9" s="54">
        <f>AK9*(1+$B$3)</f>
        <v>7088018.749850912</v>
      </c>
      <c r="AM9" s="55"/>
    </row>
    <row r="10" spans="1:39" s="53" customFormat="1" ht="12.75">
      <c r="A10" s="53" t="s">
        <v>2</v>
      </c>
      <c r="C10" s="55">
        <f>C9-B9</f>
        <v>2000</v>
      </c>
      <c r="D10" s="54">
        <f aca="true" t="shared" si="1" ref="D10:Z10">D9-C9</f>
        <v>2400</v>
      </c>
      <c r="E10" s="54">
        <f t="shared" si="1"/>
        <v>2880</v>
      </c>
      <c r="F10" s="54">
        <f t="shared" si="1"/>
        <v>3456</v>
      </c>
      <c r="G10" s="54">
        <f t="shared" si="1"/>
        <v>4147.200000000001</v>
      </c>
      <c r="H10" s="54">
        <f t="shared" si="1"/>
        <v>4976.639999999999</v>
      </c>
      <c r="I10" s="54">
        <f t="shared" si="1"/>
        <v>5971.967999999997</v>
      </c>
      <c r="J10" s="54">
        <f t="shared" si="1"/>
        <v>7166.3615999999965</v>
      </c>
      <c r="K10" s="54">
        <f t="shared" si="1"/>
        <v>8599.63392</v>
      </c>
      <c r="L10" s="54">
        <f t="shared" si="1"/>
        <v>10319.560703999996</v>
      </c>
      <c r="M10" s="54">
        <f t="shared" si="1"/>
        <v>12383.472844799995</v>
      </c>
      <c r="N10" s="54">
        <f t="shared" si="1"/>
        <v>14860.167413759991</v>
      </c>
      <c r="O10" s="55">
        <f t="shared" si="1"/>
        <v>17832.20089651199</v>
      </c>
      <c r="P10" s="54">
        <f t="shared" si="1"/>
        <v>21398.64107581439</v>
      </c>
      <c r="Q10" s="54">
        <f t="shared" si="1"/>
        <v>25678.369290977265</v>
      </c>
      <c r="R10" s="54">
        <f t="shared" si="1"/>
        <v>30814.043149172707</v>
      </c>
      <c r="S10" s="54">
        <f t="shared" si="1"/>
        <v>36976.851779007266</v>
      </c>
      <c r="T10" s="54">
        <f t="shared" si="1"/>
        <v>44372.22213480872</v>
      </c>
      <c r="U10" s="54">
        <f t="shared" si="1"/>
        <v>53246.66656177043</v>
      </c>
      <c r="V10" s="54">
        <f t="shared" si="1"/>
        <v>63895.999874124536</v>
      </c>
      <c r="W10" s="54">
        <f t="shared" si="1"/>
        <v>76675.19984894944</v>
      </c>
      <c r="X10" s="54">
        <f t="shared" si="1"/>
        <v>92010.2398187393</v>
      </c>
      <c r="Y10" s="54">
        <f t="shared" si="1"/>
        <v>110412.28778248723</v>
      </c>
      <c r="Z10" s="54">
        <f t="shared" si="1"/>
        <v>132494.74533898465</v>
      </c>
      <c r="AA10" s="55">
        <f>AA9-Z9</f>
        <v>158993.69440678158</v>
      </c>
      <c r="AB10" s="54">
        <f>AB9-AA9</f>
        <v>190792.4332881379</v>
      </c>
      <c r="AC10" s="54">
        <f>AC9-AB9</f>
        <v>228950.91994576552</v>
      </c>
      <c r="AD10" s="54">
        <f>AD9-AC9</f>
        <v>274741.10393491853</v>
      </c>
      <c r="AE10" s="54">
        <f>AE9-AD9</f>
        <v>329689.32472190214</v>
      </c>
      <c r="AF10" s="54">
        <f>AF9-AE9</f>
        <v>395627.1896662826</v>
      </c>
      <c r="AG10" s="54">
        <f>AG9-AF9</f>
        <v>474752.62759953924</v>
      </c>
      <c r="AH10" s="54">
        <f>AH9-AG9</f>
        <v>569703.1531194472</v>
      </c>
      <c r="AI10" s="54">
        <f>AI9-AH9</f>
        <v>683643.7837433363</v>
      </c>
      <c r="AJ10" s="54">
        <f>AJ9-AI9</f>
        <v>820372.5404920038</v>
      </c>
      <c r="AK10" s="54">
        <f>AK9-AJ9</f>
        <v>984447.048590404</v>
      </c>
      <c r="AL10" s="54">
        <f>AL9-AK9</f>
        <v>1181336.4583084853</v>
      </c>
      <c r="AM10" s="55"/>
    </row>
    <row r="11" spans="1:39" s="53" customFormat="1" ht="12.75">
      <c r="A11" s="53" t="s">
        <v>8</v>
      </c>
      <c r="B11" s="53">
        <f>B9</f>
        <v>10000</v>
      </c>
      <c r="C11" s="55">
        <f>B11*$B$4+C10</f>
        <v>11000</v>
      </c>
      <c r="D11" s="54">
        <f aca="true" t="shared" si="2" ref="D11:Z11">C11*$B$4+D10</f>
        <v>12300</v>
      </c>
      <c r="E11" s="54">
        <f t="shared" si="2"/>
        <v>13950</v>
      </c>
      <c r="F11" s="54">
        <f t="shared" si="2"/>
        <v>16011</v>
      </c>
      <c r="G11" s="54">
        <f t="shared" si="2"/>
        <v>18557.1</v>
      </c>
      <c r="H11" s="54">
        <f t="shared" si="2"/>
        <v>21678.03</v>
      </c>
      <c r="I11" s="54">
        <f t="shared" si="2"/>
        <v>25482.194999999996</v>
      </c>
      <c r="J11" s="54">
        <f t="shared" si="2"/>
        <v>30100.337099999993</v>
      </c>
      <c r="K11" s="54">
        <f t="shared" si="2"/>
        <v>35689.937309999994</v>
      </c>
      <c r="L11" s="54">
        <f t="shared" si="2"/>
        <v>42440.50428299999</v>
      </c>
      <c r="M11" s="54">
        <f t="shared" si="2"/>
        <v>50579.926699499985</v>
      </c>
      <c r="N11" s="54">
        <f t="shared" si="2"/>
        <v>60382.10144330998</v>
      </c>
      <c r="O11" s="55">
        <f t="shared" si="2"/>
        <v>72176.09219549097</v>
      </c>
      <c r="P11" s="54">
        <f t="shared" si="2"/>
        <v>86357.12405175627</v>
      </c>
      <c r="Q11" s="54">
        <f t="shared" si="2"/>
        <v>103399.78093755791</v>
      </c>
      <c r="R11" s="54">
        <f t="shared" si="2"/>
        <v>123873.84599297482</v>
      </c>
      <c r="S11" s="54">
        <f t="shared" si="2"/>
        <v>148463.3131726846</v>
      </c>
      <c r="T11" s="54">
        <f t="shared" si="2"/>
        <v>177989.20399022487</v>
      </c>
      <c r="U11" s="54">
        <f t="shared" si="2"/>
        <v>213436.9501529728</v>
      </c>
      <c r="V11" s="54">
        <f t="shared" si="2"/>
        <v>255989.25501180007</v>
      </c>
      <c r="W11" s="54">
        <f t="shared" si="2"/>
        <v>307065.52935956954</v>
      </c>
      <c r="X11" s="54">
        <f t="shared" si="2"/>
        <v>368369.2162423519</v>
      </c>
      <c r="Y11" s="54">
        <f t="shared" si="2"/>
        <v>441944.582400604</v>
      </c>
      <c r="Z11" s="54">
        <f t="shared" si="2"/>
        <v>530244.8694995283</v>
      </c>
      <c r="AA11" s="55">
        <f>Z11*$B$4+AA10</f>
        <v>636214.0769563571</v>
      </c>
      <c r="AB11" s="54">
        <f>AA11*$B$4+AB10</f>
        <v>763385.1025488593</v>
      </c>
      <c r="AC11" s="54">
        <f>AB11*$B$4+AC10</f>
        <v>915997.512239739</v>
      </c>
      <c r="AD11" s="54">
        <f>AC11*$B$4+AD10</f>
        <v>1099138.8649506834</v>
      </c>
      <c r="AE11" s="54">
        <f>AD11*$B$4+AE10</f>
        <v>1318914.3031775174</v>
      </c>
      <c r="AF11" s="54">
        <f>AE11*$B$4+AF10</f>
        <v>1582650.0625260484</v>
      </c>
      <c r="AG11" s="54">
        <f>AF11*$B$4+AG10</f>
        <v>1899137.6838729829</v>
      </c>
      <c r="AH11" s="54">
        <f>AG11*$B$4+AH10</f>
        <v>2278927.0686051315</v>
      </c>
      <c r="AI11" s="54">
        <f>AH11*$B$4+AI10</f>
        <v>2734678.145487955</v>
      </c>
      <c r="AJ11" s="54">
        <f>AI11*$B$4+AJ10</f>
        <v>3281582.871431163</v>
      </c>
      <c r="AK11" s="54">
        <f>AJ11*$B$4+AK10</f>
        <v>3937871.6328784507</v>
      </c>
      <c r="AL11" s="54">
        <f>AK11*$B$4+AL10</f>
        <v>4725420.927899091</v>
      </c>
      <c r="AM11" s="55"/>
    </row>
    <row r="12" spans="3:39" s="7" customFormat="1" ht="12.75">
      <c r="C12" s="8"/>
      <c r="O12" s="8"/>
      <c r="AA12" s="8"/>
      <c r="AM12" s="8"/>
    </row>
    <row r="13" spans="1:39" s="15" customFormat="1" ht="12.75">
      <c r="A13" s="14" t="s">
        <v>9</v>
      </c>
      <c r="C13" s="16"/>
      <c r="O13" s="16"/>
      <c r="AA13" s="16"/>
      <c r="AM13" s="16"/>
    </row>
    <row r="14" spans="1:39" ht="12.75">
      <c r="A14" s="28" t="s">
        <v>6</v>
      </c>
      <c r="C14" s="18">
        <f>C10*$B$5</f>
        <v>1000</v>
      </c>
      <c r="D14" s="17">
        <f aca="true" t="shared" si="3" ref="D14:Z14">D10*$B$5</f>
        <v>1200</v>
      </c>
      <c r="E14" s="17">
        <f t="shared" si="3"/>
        <v>1440</v>
      </c>
      <c r="F14" s="17">
        <f t="shared" si="3"/>
        <v>1728</v>
      </c>
      <c r="G14" s="17">
        <f t="shared" si="3"/>
        <v>2073.6000000000004</v>
      </c>
      <c r="H14" s="17">
        <f t="shared" si="3"/>
        <v>2488.3199999999997</v>
      </c>
      <c r="I14" s="17">
        <f t="shared" si="3"/>
        <v>2985.9839999999986</v>
      </c>
      <c r="J14" s="17">
        <f t="shared" si="3"/>
        <v>3583.1807999999983</v>
      </c>
      <c r="K14" s="17">
        <f t="shared" si="3"/>
        <v>4299.81696</v>
      </c>
      <c r="L14" s="17">
        <f t="shared" si="3"/>
        <v>5159.780351999998</v>
      </c>
      <c r="M14" s="17">
        <f t="shared" si="3"/>
        <v>6191.7364223999975</v>
      </c>
      <c r="N14" s="17">
        <f t="shared" si="3"/>
        <v>7430.083706879996</v>
      </c>
      <c r="O14" s="18">
        <f t="shared" si="3"/>
        <v>8916.100448255995</v>
      </c>
      <c r="P14" s="17">
        <f t="shared" si="3"/>
        <v>10699.320537907195</v>
      </c>
      <c r="Q14" s="17">
        <f t="shared" si="3"/>
        <v>12839.184645488633</v>
      </c>
      <c r="R14" s="17">
        <f t="shared" si="3"/>
        <v>15407.021574586353</v>
      </c>
      <c r="S14" s="17">
        <f t="shared" si="3"/>
        <v>18488.425889503633</v>
      </c>
      <c r="T14" s="17">
        <f t="shared" si="3"/>
        <v>22186.11106740436</v>
      </c>
      <c r="U14" s="17">
        <f t="shared" si="3"/>
        <v>26623.333280885214</v>
      </c>
      <c r="V14" s="17">
        <f t="shared" si="3"/>
        <v>31947.999937062268</v>
      </c>
      <c r="W14" s="17">
        <f t="shared" si="3"/>
        <v>38337.59992447472</v>
      </c>
      <c r="X14" s="17">
        <f t="shared" si="3"/>
        <v>46005.11990936965</v>
      </c>
      <c r="Y14" s="17">
        <f t="shared" si="3"/>
        <v>55206.14389124361</v>
      </c>
      <c r="Z14" s="17">
        <f t="shared" si="3"/>
        <v>66247.37266949232</v>
      </c>
      <c r="AA14" s="18">
        <f aca="true" t="shared" si="4" ref="AA14:AM14">AA10*$B$5</f>
        <v>79496.84720339079</v>
      </c>
      <c r="AB14" s="17">
        <f t="shared" si="4"/>
        <v>95396.21664406895</v>
      </c>
      <c r="AC14" s="17">
        <f t="shared" si="4"/>
        <v>114475.45997288276</v>
      </c>
      <c r="AD14" s="17">
        <f t="shared" si="4"/>
        <v>137370.55196745927</v>
      </c>
      <c r="AE14" s="17">
        <f t="shared" si="4"/>
        <v>164844.66236095107</v>
      </c>
      <c r="AF14" s="17">
        <f t="shared" si="4"/>
        <v>197813.5948331413</v>
      </c>
      <c r="AG14" s="17">
        <f t="shared" si="4"/>
        <v>237376.31379976962</v>
      </c>
      <c r="AH14" s="17">
        <f t="shared" si="4"/>
        <v>284851.5765597236</v>
      </c>
      <c r="AI14" s="17">
        <f t="shared" si="4"/>
        <v>341821.89187166817</v>
      </c>
      <c r="AJ14" s="17">
        <f t="shared" si="4"/>
        <v>410186.2702460019</v>
      </c>
      <c r="AK14" s="17">
        <f t="shared" si="4"/>
        <v>492223.524295202</v>
      </c>
      <c r="AL14" s="17">
        <f t="shared" si="4"/>
        <v>590668.2291542427</v>
      </c>
      <c r="AM14" s="18"/>
    </row>
    <row r="15" spans="1:39" ht="12.75">
      <c r="A15" s="28" t="s">
        <v>54</v>
      </c>
      <c r="C15" s="18">
        <f>C11*$B$6</f>
        <v>1100</v>
      </c>
      <c r="D15" s="17">
        <f aca="true" t="shared" si="5" ref="D15:Z15">D11*$B$6</f>
        <v>1230</v>
      </c>
      <c r="E15" s="17">
        <f t="shared" si="5"/>
        <v>1395</v>
      </c>
      <c r="F15" s="17">
        <f t="shared" si="5"/>
        <v>1601.1000000000001</v>
      </c>
      <c r="G15" s="17">
        <f t="shared" si="5"/>
        <v>1855.71</v>
      </c>
      <c r="H15" s="17">
        <f t="shared" si="5"/>
        <v>2167.803</v>
      </c>
      <c r="I15" s="17">
        <f t="shared" si="5"/>
        <v>2548.2194999999997</v>
      </c>
      <c r="J15" s="17">
        <f t="shared" si="5"/>
        <v>3010.0337099999997</v>
      </c>
      <c r="K15" s="17">
        <f t="shared" si="5"/>
        <v>3568.9937309999996</v>
      </c>
      <c r="L15" s="17">
        <f t="shared" si="5"/>
        <v>4244.050428299999</v>
      </c>
      <c r="M15" s="17">
        <f t="shared" si="5"/>
        <v>5057.992669949999</v>
      </c>
      <c r="N15" s="17">
        <f t="shared" si="5"/>
        <v>6038.210144330998</v>
      </c>
      <c r="O15" s="18">
        <f t="shared" si="5"/>
        <v>7217.609219549097</v>
      </c>
      <c r="P15" s="17">
        <f t="shared" si="5"/>
        <v>8635.712405175627</v>
      </c>
      <c r="Q15" s="17">
        <f t="shared" si="5"/>
        <v>10339.978093755792</v>
      </c>
      <c r="R15" s="17">
        <f t="shared" si="5"/>
        <v>12387.384599297482</v>
      </c>
      <c r="S15" s="17">
        <f t="shared" si="5"/>
        <v>14846.331317268461</v>
      </c>
      <c r="T15" s="17">
        <f t="shared" si="5"/>
        <v>17798.92039902249</v>
      </c>
      <c r="U15" s="17">
        <f t="shared" si="5"/>
        <v>21343.695015297282</v>
      </c>
      <c r="V15" s="17">
        <f t="shared" si="5"/>
        <v>25598.92550118001</v>
      </c>
      <c r="W15" s="17">
        <f t="shared" si="5"/>
        <v>30706.552935956955</v>
      </c>
      <c r="X15" s="17">
        <f t="shared" si="5"/>
        <v>36836.92162423519</v>
      </c>
      <c r="Y15" s="17">
        <f t="shared" si="5"/>
        <v>44194.4582400604</v>
      </c>
      <c r="Z15" s="17">
        <f t="shared" si="5"/>
        <v>53024.486949952836</v>
      </c>
      <c r="AA15" s="18">
        <f aca="true" t="shared" si="6" ref="AA15:AM15">AA11*$B$6</f>
        <v>63621.40769563572</v>
      </c>
      <c r="AB15" s="17">
        <f t="shared" si="6"/>
        <v>76338.51025488593</v>
      </c>
      <c r="AC15" s="17">
        <f t="shared" si="6"/>
        <v>91599.7512239739</v>
      </c>
      <c r="AD15" s="17">
        <f t="shared" si="6"/>
        <v>109913.88649506835</v>
      </c>
      <c r="AE15" s="17">
        <f t="shared" si="6"/>
        <v>131891.43031775174</v>
      </c>
      <c r="AF15" s="17">
        <f t="shared" si="6"/>
        <v>158265.00625260486</v>
      </c>
      <c r="AG15" s="17">
        <f t="shared" si="6"/>
        <v>189913.7683872983</v>
      </c>
      <c r="AH15" s="17">
        <f t="shared" si="6"/>
        <v>227892.70686051316</v>
      </c>
      <c r="AI15" s="17">
        <f t="shared" si="6"/>
        <v>273467.8145487955</v>
      </c>
      <c r="AJ15" s="17">
        <f t="shared" si="6"/>
        <v>328158.28714311635</v>
      </c>
      <c r="AK15" s="17">
        <f t="shared" si="6"/>
        <v>393787.1632878451</v>
      </c>
      <c r="AL15" s="17">
        <f t="shared" si="6"/>
        <v>472542.0927899091</v>
      </c>
      <c r="AM15" s="18"/>
    </row>
    <row r="16" spans="1:39" ht="12.75">
      <c r="A16" s="56" t="s">
        <v>37</v>
      </c>
      <c r="C16" s="18">
        <f>SUM(C14:C15)</f>
        <v>2100</v>
      </c>
      <c r="D16" s="25">
        <f aca="true" t="shared" si="7" ref="D16:Z16">SUM(D14:D15)</f>
        <v>2430</v>
      </c>
      <c r="E16" s="25">
        <f t="shared" si="7"/>
        <v>2835</v>
      </c>
      <c r="F16" s="25">
        <f t="shared" si="7"/>
        <v>3329.1000000000004</v>
      </c>
      <c r="G16" s="25">
        <f t="shared" si="7"/>
        <v>3929.3100000000004</v>
      </c>
      <c r="H16" s="25">
        <f t="shared" si="7"/>
        <v>4656.123</v>
      </c>
      <c r="I16" s="25">
        <f t="shared" si="7"/>
        <v>5534.203499999998</v>
      </c>
      <c r="J16" s="25">
        <f t="shared" si="7"/>
        <v>6593.214509999998</v>
      </c>
      <c r="K16" s="25">
        <f t="shared" si="7"/>
        <v>7868.810691</v>
      </c>
      <c r="L16" s="25">
        <f t="shared" si="7"/>
        <v>9403.830780299997</v>
      </c>
      <c r="M16" s="25">
        <f t="shared" si="7"/>
        <v>11249.729092349997</v>
      </c>
      <c r="N16" s="25">
        <f t="shared" si="7"/>
        <v>13468.293851210994</v>
      </c>
      <c r="O16" s="18">
        <f t="shared" si="7"/>
        <v>16133.709667805091</v>
      </c>
      <c r="P16" s="25">
        <f t="shared" si="7"/>
        <v>19335.03294308282</v>
      </c>
      <c r="Q16" s="25">
        <f t="shared" si="7"/>
        <v>23179.162739244424</v>
      </c>
      <c r="R16" s="25">
        <f t="shared" si="7"/>
        <v>27794.406173883835</v>
      </c>
      <c r="S16" s="25">
        <f t="shared" si="7"/>
        <v>33334.75720677209</v>
      </c>
      <c r="T16" s="25">
        <f t="shared" si="7"/>
        <v>39985.03146642685</v>
      </c>
      <c r="U16" s="25">
        <f t="shared" si="7"/>
        <v>47967.0282961825</v>
      </c>
      <c r="V16" s="25">
        <f t="shared" si="7"/>
        <v>57546.92543824228</v>
      </c>
      <c r="W16" s="25">
        <f t="shared" si="7"/>
        <v>69044.15286043167</v>
      </c>
      <c r="X16" s="25">
        <f t="shared" si="7"/>
        <v>82842.04153360485</v>
      </c>
      <c r="Y16" s="25">
        <f t="shared" si="7"/>
        <v>99400.60213130401</v>
      </c>
      <c r="Z16" s="25">
        <f t="shared" si="7"/>
        <v>119271.85961944517</v>
      </c>
      <c r="AA16" s="18">
        <f aca="true" t="shared" si="8" ref="AA16:AM16">SUM(AA14:AA15)</f>
        <v>143118.2548990265</v>
      </c>
      <c r="AB16" s="25">
        <f t="shared" si="8"/>
        <v>171734.7268989549</v>
      </c>
      <c r="AC16" s="25">
        <f t="shared" si="8"/>
        <v>206075.21119685666</v>
      </c>
      <c r="AD16" s="25">
        <f t="shared" si="8"/>
        <v>247284.4384625276</v>
      </c>
      <c r="AE16" s="25">
        <f t="shared" si="8"/>
        <v>296736.0926787028</v>
      </c>
      <c r="AF16" s="25">
        <f t="shared" si="8"/>
        <v>356078.6010857462</v>
      </c>
      <c r="AG16" s="25">
        <f t="shared" si="8"/>
        <v>427290.08218706795</v>
      </c>
      <c r="AH16" s="25">
        <f t="shared" si="8"/>
        <v>512744.2834202368</v>
      </c>
      <c r="AI16" s="25">
        <f t="shared" si="8"/>
        <v>615289.7064204637</v>
      </c>
      <c r="AJ16" s="25">
        <f t="shared" si="8"/>
        <v>738344.5573891182</v>
      </c>
      <c r="AK16" s="25">
        <f t="shared" si="8"/>
        <v>886010.6875830471</v>
      </c>
      <c r="AL16" s="25">
        <f t="shared" si="8"/>
        <v>1063210.3219441518</v>
      </c>
      <c r="AM16" s="18"/>
    </row>
    <row r="17" spans="1:39" s="62" customFormat="1" ht="12.75">
      <c r="A17" s="61" t="s">
        <v>3</v>
      </c>
      <c r="C17" s="63"/>
      <c r="O17" s="63"/>
      <c r="AA17" s="63"/>
      <c r="AM17" s="63"/>
    </row>
    <row r="18" spans="1:39" s="57" customFormat="1" ht="12.75">
      <c r="A18" s="57" t="s">
        <v>56</v>
      </c>
      <c r="C18" s="60">
        <v>0.1</v>
      </c>
      <c r="D18" s="58">
        <f>C18+0.01</f>
        <v>0.11</v>
      </c>
      <c r="E18" s="58">
        <f>D18+0.01</f>
        <v>0.12</v>
      </c>
      <c r="F18" s="58">
        <f>E18+0.01</f>
        <v>0.13</v>
      </c>
      <c r="G18" s="58">
        <f aca="true" t="shared" si="9" ref="G18:Z18">F18+0.01</f>
        <v>0.14</v>
      </c>
      <c r="H18" s="58">
        <f t="shared" si="9"/>
        <v>0.15000000000000002</v>
      </c>
      <c r="I18" s="58">
        <f t="shared" si="9"/>
        <v>0.16000000000000003</v>
      </c>
      <c r="J18" s="58">
        <f t="shared" si="9"/>
        <v>0.17000000000000004</v>
      </c>
      <c r="K18" s="58">
        <f t="shared" si="9"/>
        <v>0.18000000000000005</v>
      </c>
      <c r="L18" s="58">
        <f t="shared" si="9"/>
        <v>0.19000000000000006</v>
      </c>
      <c r="M18" s="58">
        <f t="shared" si="9"/>
        <v>0.20000000000000007</v>
      </c>
      <c r="N18" s="58">
        <f t="shared" si="9"/>
        <v>0.21000000000000008</v>
      </c>
      <c r="O18" s="60">
        <f t="shared" si="9"/>
        <v>0.22000000000000008</v>
      </c>
      <c r="P18" s="58">
        <f t="shared" si="9"/>
        <v>0.2300000000000001</v>
      </c>
      <c r="Q18" s="58">
        <f t="shared" si="9"/>
        <v>0.2400000000000001</v>
      </c>
      <c r="R18" s="58">
        <f t="shared" si="9"/>
        <v>0.2500000000000001</v>
      </c>
      <c r="S18" s="58">
        <f t="shared" si="9"/>
        <v>0.2600000000000001</v>
      </c>
      <c r="T18" s="58">
        <f t="shared" si="9"/>
        <v>0.27000000000000013</v>
      </c>
      <c r="U18" s="58">
        <f t="shared" si="9"/>
        <v>0.28000000000000014</v>
      </c>
      <c r="V18" s="58">
        <f t="shared" si="9"/>
        <v>0.29000000000000015</v>
      </c>
      <c r="W18" s="58">
        <f t="shared" si="9"/>
        <v>0.30000000000000016</v>
      </c>
      <c r="X18" s="58">
        <f t="shared" si="9"/>
        <v>0.31000000000000016</v>
      </c>
      <c r="Y18" s="58">
        <f t="shared" si="9"/>
        <v>0.3200000000000002</v>
      </c>
      <c r="Z18" s="58">
        <f t="shared" si="9"/>
        <v>0.3300000000000002</v>
      </c>
      <c r="AA18" s="60">
        <f>Z18+0.01</f>
        <v>0.3400000000000002</v>
      </c>
      <c r="AB18" s="58">
        <f>AA18+0.01</f>
        <v>0.3500000000000002</v>
      </c>
      <c r="AC18" s="58">
        <f>AB18+0.01</f>
        <v>0.3600000000000002</v>
      </c>
      <c r="AD18" s="58">
        <f>AC18+0.01</f>
        <v>0.3700000000000002</v>
      </c>
      <c r="AE18" s="58">
        <f>AD18+0.01</f>
        <v>0.3800000000000002</v>
      </c>
      <c r="AF18" s="58">
        <f>AE18+0.01</f>
        <v>0.39000000000000024</v>
      </c>
      <c r="AG18" s="58">
        <f>AF18+0.01</f>
        <v>0.40000000000000024</v>
      </c>
      <c r="AH18" s="58">
        <f>AG18+0.01</f>
        <v>0.41000000000000025</v>
      </c>
      <c r="AI18" s="58">
        <f>AH18+0.01</f>
        <v>0.42000000000000026</v>
      </c>
      <c r="AJ18" s="58">
        <f>AI18+0.01</f>
        <v>0.43000000000000027</v>
      </c>
      <c r="AK18" s="58">
        <f>AJ18+0.01</f>
        <v>0.4400000000000003</v>
      </c>
      <c r="AL18" s="58">
        <f>AK18+0.01</f>
        <v>0.4500000000000003</v>
      </c>
      <c r="AM18" s="60"/>
    </row>
    <row r="19" spans="1:39" s="57" customFormat="1" ht="12.75">
      <c r="A19" s="57" t="s">
        <v>3</v>
      </c>
      <c r="C19" s="59">
        <f>C11*C18</f>
        <v>1100</v>
      </c>
      <c r="D19" s="57">
        <f aca="true" t="shared" si="10" ref="D19:Z19">D11*D18</f>
        <v>1353</v>
      </c>
      <c r="E19" s="57">
        <f t="shared" si="10"/>
        <v>1674</v>
      </c>
      <c r="F19" s="57">
        <f t="shared" si="10"/>
        <v>2081.4300000000003</v>
      </c>
      <c r="G19" s="57">
        <f t="shared" si="10"/>
        <v>2597.994</v>
      </c>
      <c r="H19" s="57">
        <f t="shared" si="10"/>
        <v>3251.7045000000003</v>
      </c>
      <c r="I19" s="57">
        <f t="shared" si="10"/>
        <v>4077.1512000000002</v>
      </c>
      <c r="J19" s="57">
        <f t="shared" si="10"/>
        <v>5117.057307</v>
      </c>
      <c r="K19" s="57">
        <f t="shared" si="10"/>
        <v>6424.188715800001</v>
      </c>
      <c r="L19" s="57">
        <f t="shared" si="10"/>
        <v>8063.69581377</v>
      </c>
      <c r="M19" s="57">
        <f t="shared" si="10"/>
        <v>10115.9853399</v>
      </c>
      <c r="N19" s="57">
        <f t="shared" si="10"/>
        <v>12680.2413030951</v>
      </c>
      <c r="O19" s="59">
        <f t="shared" si="10"/>
        <v>15878.74028300802</v>
      </c>
      <c r="P19" s="57">
        <f t="shared" si="10"/>
        <v>19862.13853190395</v>
      </c>
      <c r="Q19" s="57">
        <f t="shared" si="10"/>
        <v>24815.94742501391</v>
      </c>
      <c r="R19" s="57">
        <f t="shared" si="10"/>
        <v>30968.46149824372</v>
      </c>
      <c r="S19" s="57">
        <f t="shared" si="10"/>
        <v>38600.461424898014</v>
      </c>
      <c r="T19" s="57">
        <f t="shared" si="10"/>
        <v>48057.08507736074</v>
      </c>
      <c r="U19" s="57">
        <f t="shared" si="10"/>
        <v>59762.34604283241</v>
      </c>
      <c r="V19" s="57">
        <f t="shared" si="10"/>
        <v>74236.88395342206</v>
      </c>
      <c r="W19" s="57">
        <f t="shared" si="10"/>
        <v>92119.6588078709</v>
      </c>
      <c r="X19" s="57">
        <f t="shared" si="10"/>
        <v>114194.45703512916</v>
      </c>
      <c r="Y19" s="57">
        <f t="shared" si="10"/>
        <v>141422.26636819335</v>
      </c>
      <c r="Z19" s="57">
        <f t="shared" si="10"/>
        <v>174980.80693484444</v>
      </c>
      <c r="AA19" s="59">
        <f aca="true" t="shared" si="11" ref="AA19:AM19">AA11*AA18</f>
        <v>216312.78616516152</v>
      </c>
      <c r="AB19" s="57">
        <f t="shared" si="11"/>
        <v>267184.7858921009</v>
      </c>
      <c r="AC19" s="57">
        <f t="shared" si="11"/>
        <v>329759.1044063062</v>
      </c>
      <c r="AD19" s="57">
        <f t="shared" si="11"/>
        <v>406681.3800317531</v>
      </c>
      <c r="AE19" s="57">
        <f t="shared" si="11"/>
        <v>501187.4352074569</v>
      </c>
      <c r="AF19" s="57">
        <f t="shared" si="11"/>
        <v>617233.5243851593</v>
      </c>
      <c r="AG19" s="57">
        <f t="shared" si="11"/>
        <v>759655.0735491936</v>
      </c>
      <c r="AH19" s="57">
        <f t="shared" si="11"/>
        <v>934360.0981281045</v>
      </c>
      <c r="AI19" s="57">
        <f t="shared" si="11"/>
        <v>1148564.8211049417</v>
      </c>
      <c r="AJ19" s="57">
        <f t="shared" si="11"/>
        <v>1411080.634715401</v>
      </c>
      <c r="AK19" s="57">
        <f t="shared" si="11"/>
        <v>1732663.5184665194</v>
      </c>
      <c r="AL19" s="57">
        <f t="shared" si="11"/>
        <v>2126439.4175545922</v>
      </c>
      <c r="AM19" s="59"/>
    </row>
    <row r="21" spans="1:39" s="5" customFormat="1" ht="12.75">
      <c r="A21" s="4" t="s">
        <v>4</v>
      </c>
      <c r="C21" s="6"/>
      <c r="O21" s="6"/>
      <c r="AA21" s="6"/>
      <c r="AM21" s="6"/>
    </row>
    <row r="22" spans="1:39" ht="12.75">
      <c r="A22" t="s">
        <v>5</v>
      </c>
      <c r="C22" s="18">
        <f>C19-C16</f>
        <v>-1000</v>
      </c>
      <c r="D22" s="25">
        <f aca="true" t="shared" si="12" ref="D22:Z22">D19-D16</f>
        <v>-1077</v>
      </c>
      <c r="E22" s="25">
        <f t="shared" si="12"/>
        <v>-1161</v>
      </c>
      <c r="F22" s="25">
        <f t="shared" si="12"/>
        <v>-1247.67</v>
      </c>
      <c r="G22" s="25">
        <f t="shared" si="12"/>
        <v>-1331.3160000000003</v>
      </c>
      <c r="H22" s="25">
        <f t="shared" si="12"/>
        <v>-1404.4184999999993</v>
      </c>
      <c r="I22" s="25">
        <f t="shared" si="12"/>
        <v>-1457.0522999999976</v>
      </c>
      <c r="J22" s="25">
        <f t="shared" si="12"/>
        <v>-1476.157202999998</v>
      </c>
      <c r="K22" s="25">
        <f t="shared" si="12"/>
        <v>-1444.6219751999988</v>
      </c>
      <c r="L22" s="25">
        <f t="shared" si="12"/>
        <v>-1340.1349665299967</v>
      </c>
      <c r="M22" s="25">
        <f t="shared" si="12"/>
        <v>-1133.7437524499965</v>
      </c>
      <c r="N22" s="25">
        <f t="shared" si="12"/>
        <v>-788.0525481158948</v>
      </c>
      <c r="O22" s="18">
        <f t="shared" si="12"/>
        <v>-254.96938479707205</v>
      </c>
      <c r="P22" s="25">
        <f t="shared" si="12"/>
        <v>527.1055888211304</v>
      </c>
      <c r="Q22" s="25">
        <f t="shared" si="12"/>
        <v>1636.7846857694858</v>
      </c>
      <c r="R22" s="25">
        <f t="shared" si="12"/>
        <v>3174.0553243598843</v>
      </c>
      <c r="S22" s="25">
        <f t="shared" si="12"/>
        <v>5265.704218125924</v>
      </c>
      <c r="T22" s="25">
        <f t="shared" si="12"/>
        <v>8072.053610933886</v>
      </c>
      <c r="U22" s="25">
        <f t="shared" si="12"/>
        <v>11795.317746649911</v>
      </c>
      <c r="V22" s="25">
        <f t="shared" si="12"/>
        <v>16689.95851517978</v>
      </c>
      <c r="W22" s="25">
        <f t="shared" si="12"/>
        <v>23075.505947439233</v>
      </c>
      <c r="X22" s="25">
        <f t="shared" si="12"/>
        <v>31352.415501524316</v>
      </c>
      <c r="Y22" s="25">
        <f t="shared" si="12"/>
        <v>42021.66423688934</v>
      </c>
      <c r="Z22" s="25">
        <f t="shared" si="12"/>
        <v>55708.94731539927</v>
      </c>
      <c r="AA22" s="18">
        <f aca="true" t="shared" si="13" ref="AA22:AM22">AA19-AA16</f>
        <v>73194.53126613502</v>
      </c>
      <c r="AB22" s="25">
        <f t="shared" si="13"/>
        <v>95450.058993146</v>
      </c>
      <c r="AC22" s="25">
        <f t="shared" si="13"/>
        <v>123683.89320944957</v>
      </c>
      <c r="AD22" s="25">
        <f t="shared" si="13"/>
        <v>159396.94156922548</v>
      </c>
      <c r="AE22" s="25">
        <f t="shared" si="13"/>
        <v>204451.3425287541</v>
      </c>
      <c r="AF22" s="25">
        <f t="shared" si="13"/>
        <v>261154.92329941306</v>
      </c>
      <c r="AG22" s="25">
        <f t="shared" si="13"/>
        <v>332364.9913621256</v>
      </c>
      <c r="AH22" s="25">
        <f t="shared" si="13"/>
        <v>421615.8147078677</v>
      </c>
      <c r="AI22" s="25">
        <f t="shared" si="13"/>
        <v>533275.1146844779</v>
      </c>
      <c r="AJ22" s="25">
        <f t="shared" si="13"/>
        <v>672736.0773262829</v>
      </c>
      <c r="AK22" s="25">
        <f t="shared" si="13"/>
        <v>846652.8308834723</v>
      </c>
      <c r="AL22" s="25">
        <f t="shared" si="13"/>
        <v>1063229.0956104405</v>
      </c>
      <c r="AM22" s="18"/>
    </row>
    <row r="23" spans="1:39" s="17" customFormat="1" ht="12.75">
      <c r="A23" s="17" t="s">
        <v>57</v>
      </c>
      <c r="C23" s="50">
        <v>5</v>
      </c>
      <c r="D23" s="49">
        <v>5</v>
      </c>
      <c r="E23" s="49">
        <v>6</v>
      </c>
      <c r="F23" s="49">
        <v>6</v>
      </c>
      <c r="G23" s="49">
        <v>6</v>
      </c>
      <c r="H23" s="49">
        <v>7</v>
      </c>
      <c r="I23" s="49">
        <v>7</v>
      </c>
      <c r="J23" s="49">
        <v>7</v>
      </c>
      <c r="K23" s="49">
        <v>8</v>
      </c>
      <c r="L23" s="49">
        <v>8</v>
      </c>
      <c r="M23" s="49">
        <v>8</v>
      </c>
      <c r="N23" s="49">
        <v>8</v>
      </c>
      <c r="O23" s="50">
        <v>10</v>
      </c>
      <c r="P23" s="52">
        <v>10</v>
      </c>
      <c r="Q23" s="52">
        <v>11</v>
      </c>
      <c r="R23" s="52">
        <v>11</v>
      </c>
      <c r="S23" s="52">
        <v>12</v>
      </c>
      <c r="T23" s="52">
        <v>12</v>
      </c>
      <c r="U23" s="52">
        <v>13</v>
      </c>
      <c r="V23" s="52">
        <v>13</v>
      </c>
      <c r="W23" s="52">
        <v>14</v>
      </c>
      <c r="X23" s="52">
        <v>14</v>
      </c>
      <c r="Y23" s="52">
        <v>15</v>
      </c>
      <c r="Z23" s="52">
        <v>15</v>
      </c>
      <c r="AA23" s="50">
        <v>15</v>
      </c>
      <c r="AB23" s="52">
        <v>15</v>
      </c>
      <c r="AC23" s="52">
        <v>15</v>
      </c>
      <c r="AD23" s="52">
        <v>15</v>
      </c>
      <c r="AE23" s="52">
        <v>15</v>
      </c>
      <c r="AF23" s="52">
        <v>15</v>
      </c>
      <c r="AG23" s="52">
        <v>15</v>
      </c>
      <c r="AH23" s="52">
        <v>15</v>
      </c>
      <c r="AI23" s="52">
        <v>15</v>
      </c>
      <c r="AJ23" s="52">
        <v>15</v>
      </c>
      <c r="AK23" s="52">
        <v>15</v>
      </c>
      <c r="AL23" s="52">
        <v>15</v>
      </c>
      <c r="AM23" s="50"/>
    </row>
    <row r="24" spans="1:39" s="17" customFormat="1" ht="12.75">
      <c r="A24" s="17" t="s">
        <v>58</v>
      </c>
      <c r="B24" s="17">
        <v>20000</v>
      </c>
      <c r="C24" s="59">
        <f>C23*$B$24</f>
        <v>100000</v>
      </c>
      <c r="D24" s="57">
        <f aca="true" t="shared" si="14" ref="D24:Z24">D23*$B$24</f>
        <v>100000</v>
      </c>
      <c r="E24" s="57">
        <f t="shared" si="14"/>
        <v>120000</v>
      </c>
      <c r="F24" s="57">
        <f t="shared" si="14"/>
        <v>120000</v>
      </c>
      <c r="G24" s="57">
        <f t="shared" si="14"/>
        <v>120000</v>
      </c>
      <c r="H24" s="57">
        <f t="shared" si="14"/>
        <v>140000</v>
      </c>
      <c r="I24" s="57">
        <f t="shared" si="14"/>
        <v>140000</v>
      </c>
      <c r="J24" s="57">
        <f t="shared" si="14"/>
        <v>140000</v>
      </c>
      <c r="K24" s="57">
        <f t="shared" si="14"/>
        <v>160000</v>
      </c>
      <c r="L24" s="57">
        <f t="shared" si="14"/>
        <v>160000</v>
      </c>
      <c r="M24" s="57">
        <f t="shared" si="14"/>
        <v>160000</v>
      </c>
      <c r="N24" s="57">
        <f t="shared" si="14"/>
        <v>160000</v>
      </c>
      <c r="O24" s="59">
        <f t="shared" si="14"/>
        <v>200000</v>
      </c>
      <c r="P24" s="57">
        <f t="shared" si="14"/>
        <v>200000</v>
      </c>
      <c r="Q24" s="57">
        <f t="shared" si="14"/>
        <v>220000</v>
      </c>
      <c r="R24" s="57">
        <f t="shared" si="14"/>
        <v>220000</v>
      </c>
      <c r="S24" s="57">
        <f t="shared" si="14"/>
        <v>240000</v>
      </c>
      <c r="T24" s="57">
        <f t="shared" si="14"/>
        <v>240000</v>
      </c>
      <c r="U24" s="57">
        <f t="shared" si="14"/>
        <v>260000</v>
      </c>
      <c r="V24" s="57">
        <f t="shared" si="14"/>
        <v>260000</v>
      </c>
      <c r="W24" s="57">
        <f t="shared" si="14"/>
        <v>280000</v>
      </c>
      <c r="X24" s="57">
        <f t="shared" si="14"/>
        <v>280000</v>
      </c>
      <c r="Y24" s="57">
        <f t="shared" si="14"/>
        <v>300000</v>
      </c>
      <c r="Z24" s="57">
        <f t="shared" si="14"/>
        <v>300000</v>
      </c>
      <c r="AA24" s="59">
        <f>AA23*$B$24</f>
        <v>300000</v>
      </c>
      <c r="AB24" s="57">
        <f>AB23*$B$24</f>
        <v>300000</v>
      </c>
      <c r="AC24" s="57">
        <f>AC23*$B$24</f>
        <v>300000</v>
      </c>
      <c r="AD24" s="57">
        <f>AD23*$B$24</f>
        <v>300000</v>
      </c>
      <c r="AE24" s="57">
        <f>AE23*$B$24</f>
        <v>300000</v>
      </c>
      <c r="AF24" s="57">
        <f>AF23*$B$24</f>
        <v>300000</v>
      </c>
      <c r="AG24" s="57">
        <f>AG23*$B$24</f>
        <v>300000</v>
      </c>
      <c r="AH24" s="57">
        <f>AH23*$B$24</f>
        <v>300000</v>
      </c>
      <c r="AI24" s="57">
        <f>AI23*$B$24</f>
        <v>300000</v>
      </c>
      <c r="AJ24" s="57">
        <f>AJ23*$B$24</f>
        <v>300000</v>
      </c>
      <c r="AK24" s="57">
        <f>AK23*$B$24</f>
        <v>300000</v>
      </c>
      <c r="AL24" s="57">
        <f>AL23*$B$24</f>
        <v>300000</v>
      </c>
      <c r="AM24" s="59"/>
    </row>
    <row r="25" spans="1:39" s="17" customFormat="1" ht="12.75">
      <c r="A25" s="28" t="s">
        <v>11</v>
      </c>
      <c r="C25" s="18">
        <f>C22-C24</f>
        <v>-101000</v>
      </c>
      <c r="D25" s="25">
        <f aca="true" t="shared" si="15" ref="D25:Z25">D22-D24</f>
        <v>-101077</v>
      </c>
      <c r="E25" s="25">
        <f t="shared" si="15"/>
        <v>-121161</v>
      </c>
      <c r="F25" s="25">
        <f t="shared" si="15"/>
        <v>-121247.67</v>
      </c>
      <c r="G25" s="25">
        <f t="shared" si="15"/>
        <v>-121331.316</v>
      </c>
      <c r="H25" s="25">
        <f t="shared" si="15"/>
        <v>-141404.4185</v>
      </c>
      <c r="I25" s="25">
        <f t="shared" si="15"/>
        <v>-141457.0523</v>
      </c>
      <c r="J25" s="25">
        <f t="shared" si="15"/>
        <v>-141476.157203</v>
      </c>
      <c r="K25" s="25">
        <f t="shared" si="15"/>
        <v>-161444.6219752</v>
      </c>
      <c r="L25" s="25">
        <f t="shared" si="15"/>
        <v>-161340.13496653</v>
      </c>
      <c r="M25" s="25">
        <f t="shared" si="15"/>
        <v>-161133.74375244998</v>
      </c>
      <c r="N25" s="25">
        <f t="shared" si="15"/>
        <v>-160788.0525481159</v>
      </c>
      <c r="O25" s="18">
        <f t="shared" si="15"/>
        <v>-200254.96938479706</v>
      </c>
      <c r="P25" s="25">
        <f t="shared" si="15"/>
        <v>-199472.89441117886</v>
      </c>
      <c r="Q25" s="25">
        <f t="shared" si="15"/>
        <v>-218363.2153142305</v>
      </c>
      <c r="R25" s="25">
        <f t="shared" si="15"/>
        <v>-216825.94467564012</v>
      </c>
      <c r="S25" s="25">
        <f t="shared" si="15"/>
        <v>-234734.29578187407</v>
      </c>
      <c r="T25" s="25">
        <f t="shared" si="15"/>
        <v>-231927.9463890661</v>
      </c>
      <c r="U25" s="25">
        <f t="shared" si="15"/>
        <v>-248204.6822533501</v>
      </c>
      <c r="V25" s="25">
        <f t="shared" si="15"/>
        <v>-243310.04148482022</v>
      </c>
      <c r="W25" s="25">
        <f t="shared" si="15"/>
        <v>-256924.49405256077</v>
      </c>
      <c r="X25" s="25">
        <f t="shared" si="15"/>
        <v>-248647.58449847568</v>
      </c>
      <c r="Y25" s="25">
        <f t="shared" si="15"/>
        <v>-257978.33576311066</v>
      </c>
      <c r="Z25" s="25">
        <f t="shared" si="15"/>
        <v>-244291.05268460073</v>
      </c>
      <c r="AA25" s="18">
        <f>AA22-AA24</f>
        <v>-226805.46873386498</v>
      </c>
      <c r="AB25" s="25">
        <f>AB22-AB24</f>
        <v>-204549.941006854</v>
      </c>
      <c r="AC25" s="25">
        <f>AC22-AC24</f>
        <v>-176316.10679055043</v>
      </c>
      <c r="AD25" s="25">
        <f>AD22-AD24</f>
        <v>-140603.05843077452</v>
      </c>
      <c r="AE25" s="25">
        <f>AE22-AE24</f>
        <v>-95548.65747124591</v>
      </c>
      <c r="AF25" s="25">
        <f>AF22-AF24</f>
        <v>-38845.07670058694</v>
      </c>
      <c r="AG25" s="25">
        <f>AG22-AG24</f>
        <v>32364.991362125613</v>
      </c>
      <c r="AH25" s="25">
        <f>AH22-AH24</f>
        <v>121615.81470786768</v>
      </c>
      <c r="AI25" s="25">
        <f>AI22-AI24</f>
        <v>233275.1146844779</v>
      </c>
      <c r="AJ25" s="25">
        <f>AJ22-AJ24</f>
        <v>372736.07732628286</v>
      </c>
      <c r="AK25" s="25">
        <f>AK22-AK24</f>
        <v>546652.8308834723</v>
      </c>
      <c r="AL25" s="25">
        <f>AL22-AL24</f>
        <v>763229.0956104405</v>
      </c>
      <c r="AM25" s="18"/>
    </row>
    <row r="26" spans="1:39" ht="12.75">
      <c r="A26" s="29" t="s">
        <v>13</v>
      </c>
      <c r="C26" s="18">
        <f>C25</f>
        <v>-101000</v>
      </c>
      <c r="D26" s="17">
        <f aca="true" t="shared" si="16" ref="D26:Z26">C26+D25</f>
        <v>-202077</v>
      </c>
      <c r="E26" s="17">
        <f t="shared" si="16"/>
        <v>-323238</v>
      </c>
      <c r="F26" s="17">
        <f t="shared" si="16"/>
        <v>-444485.67</v>
      </c>
      <c r="G26" s="17">
        <f t="shared" si="16"/>
        <v>-565816.986</v>
      </c>
      <c r="H26" s="17">
        <f t="shared" si="16"/>
        <v>-707221.4045000001</v>
      </c>
      <c r="I26" s="17">
        <f t="shared" si="16"/>
        <v>-848678.4568</v>
      </c>
      <c r="J26" s="17">
        <f t="shared" si="16"/>
        <v>-990154.6140030001</v>
      </c>
      <c r="K26" s="17">
        <f t="shared" si="16"/>
        <v>-1151599.2359782</v>
      </c>
      <c r="L26" s="17">
        <f t="shared" si="16"/>
        <v>-1312939.37094473</v>
      </c>
      <c r="M26" s="17">
        <f t="shared" si="16"/>
        <v>-1474073.11469718</v>
      </c>
      <c r="N26" s="17">
        <f t="shared" si="16"/>
        <v>-1634861.1672452958</v>
      </c>
      <c r="O26" s="18">
        <f t="shared" si="16"/>
        <v>-1835116.136630093</v>
      </c>
      <c r="P26" s="17">
        <f t="shared" si="16"/>
        <v>-2034589.0310412718</v>
      </c>
      <c r="Q26" s="17">
        <f t="shared" si="16"/>
        <v>-2252952.2463555024</v>
      </c>
      <c r="R26" s="17">
        <f t="shared" si="16"/>
        <v>-2469778.1910311426</v>
      </c>
      <c r="S26" s="17">
        <f t="shared" si="16"/>
        <v>-2704512.4868130167</v>
      </c>
      <c r="T26" s="17">
        <f t="shared" si="16"/>
        <v>-2936440.4332020828</v>
      </c>
      <c r="U26" s="17">
        <f t="shared" si="16"/>
        <v>-3184645.115455433</v>
      </c>
      <c r="V26" s="17">
        <f t="shared" si="16"/>
        <v>-3427955.156940253</v>
      </c>
      <c r="W26" s="17">
        <f t="shared" si="16"/>
        <v>-3684879.6509928135</v>
      </c>
      <c r="X26" s="17">
        <f t="shared" si="16"/>
        <v>-3933527.2354912893</v>
      </c>
      <c r="Y26" s="17">
        <f t="shared" si="16"/>
        <v>-4191505.5712544</v>
      </c>
      <c r="Z26" s="17">
        <f t="shared" si="16"/>
        <v>-4435796.623939001</v>
      </c>
      <c r="AA26" s="18">
        <f>Z26+AA25</f>
        <v>-4662602.092672866</v>
      </c>
      <c r="AB26" s="17">
        <f>AA26+AB25</f>
        <v>-4867152.03367972</v>
      </c>
      <c r="AC26" s="17">
        <f>AB26+AC25</f>
        <v>-5043468.14047027</v>
      </c>
      <c r="AD26" s="17">
        <f>AC26+AD25</f>
        <v>-5184071.198901044</v>
      </c>
      <c r="AE26" s="17">
        <f>AD26+AE25</f>
        <v>-5279619.85637229</v>
      </c>
      <c r="AF26" s="17">
        <f>AE26+AF25</f>
        <v>-5318464.933072877</v>
      </c>
      <c r="AG26" s="17">
        <f>AF26+AG25</f>
        <v>-5286099.9417107515</v>
      </c>
      <c r="AH26" s="17">
        <f>AG26+AH25</f>
        <v>-5164484.127002884</v>
      </c>
      <c r="AI26" s="17">
        <f>AH26+AI25</f>
        <v>-4931209.012318406</v>
      </c>
      <c r="AJ26" s="17">
        <f>AI26+AJ25</f>
        <v>-4558472.934992123</v>
      </c>
      <c r="AK26" s="17">
        <f>AJ26+AK25</f>
        <v>-4011820.104108651</v>
      </c>
      <c r="AL26" s="17">
        <f>AK26+AL25</f>
        <v>-3248591.0084982105</v>
      </c>
      <c r="AM26" s="18"/>
    </row>
    <row r="27" spans="1:39" ht="12.75">
      <c r="A27" s="29" t="s">
        <v>14</v>
      </c>
      <c r="B27" s="13">
        <v>0.3</v>
      </c>
      <c r="C27" s="18">
        <f aca="true" t="shared" si="17" ref="C27:Z27">IF(C26&gt;0,C25*$B$27,0)</f>
        <v>0</v>
      </c>
      <c r="D27" s="17">
        <f t="shared" si="17"/>
        <v>0</v>
      </c>
      <c r="E27" s="17">
        <f t="shared" si="17"/>
        <v>0</v>
      </c>
      <c r="F27" s="17">
        <f t="shared" si="17"/>
        <v>0</v>
      </c>
      <c r="G27" s="17">
        <f t="shared" si="17"/>
        <v>0</v>
      </c>
      <c r="H27" s="17">
        <f t="shared" si="17"/>
        <v>0</v>
      </c>
      <c r="I27" s="17">
        <f t="shared" si="17"/>
        <v>0</v>
      </c>
      <c r="J27" s="17">
        <f t="shared" si="17"/>
        <v>0</v>
      </c>
      <c r="K27" s="17">
        <f t="shared" si="17"/>
        <v>0</v>
      </c>
      <c r="L27" s="17">
        <f t="shared" si="17"/>
        <v>0</v>
      </c>
      <c r="M27" s="17">
        <f t="shared" si="17"/>
        <v>0</v>
      </c>
      <c r="N27" s="17">
        <f t="shared" si="17"/>
        <v>0</v>
      </c>
      <c r="O27" s="18">
        <f t="shared" si="17"/>
        <v>0</v>
      </c>
      <c r="P27" s="17">
        <f t="shared" si="17"/>
        <v>0</v>
      </c>
      <c r="Q27" s="17">
        <f t="shared" si="17"/>
        <v>0</v>
      </c>
      <c r="R27" s="17">
        <f t="shared" si="17"/>
        <v>0</v>
      </c>
      <c r="S27" s="17">
        <f t="shared" si="17"/>
        <v>0</v>
      </c>
      <c r="T27" s="17">
        <f t="shared" si="17"/>
        <v>0</v>
      </c>
      <c r="U27" s="17">
        <f t="shared" si="17"/>
        <v>0</v>
      </c>
      <c r="V27" s="17">
        <f t="shared" si="17"/>
        <v>0</v>
      </c>
      <c r="W27" s="17">
        <f t="shared" si="17"/>
        <v>0</v>
      </c>
      <c r="X27" s="17">
        <f t="shared" si="17"/>
        <v>0</v>
      </c>
      <c r="Y27" s="17">
        <f t="shared" si="17"/>
        <v>0</v>
      </c>
      <c r="Z27" s="17">
        <f t="shared" si="17"/>
        <v>0</v>
      </c>
      <c r="AA27" s="18">
        <f>IF(AA26&gt;0,AA25*$B$27,0)</f>
        <v>0</v>
      </c>
      <c r="AB27" s="17">
        <f>IF(AB26&gt;0,AB25*$B$27,0)</f>
        <v>0</v>
      </c>
      <c r="AC27" s="17">
        <f>IF(AC26&gt;0,AC25*$B$27,0)</f>
        <v>0</v>
      </c>
      <c r="AD27" s="17">
        <f>IF(AD26&gt;0,AD25*$B$27,0)</f>
        <v>0</v>
      </c>
      <c r="AE27" s="17">
        <f>IF(AE26&gt;0,AE25*$B$27,0)</f>
        <v>0</v>
      </c>
      <c r="AF27" s="17">
        <f>IF(AF26&gt;0,AF25*$B$27,0)</f>
        <v>0</v>
      </c>
      <c r="AG27" s="17">
        <f>IF(AG26&gt;0,AG25*$B$27,0)</f>
        <v>0</v>
      </c>
      <c r="AH27" s="17">
        <f>IF(AH26&gt;0,AH25*$B$27,0)</f>
        <v>0</v>
      </c>
      <c r="AI27" s="17">
        <f>IF(AI26&gt;0,AI25*$B$27,0)</f>
        <v>0</v>
      </c>
      <c r="AJ27" s="17">
        <f>IF(AJ26&gt;0,AJ25*$B$27,0)</f>
        <v>0</v>
      </c>
      <c r="AK27" s="17">
        <f>IF(AK26&gt;0,AK25*$B$27,0)</f>
        <v>0</v>
      </c>
      <c r="AL27" s="17">
        <f>IF(AL26&gt;0,AL25*$B$27,0)</f>
        <v>0</v>
      </c>
      <c r="AM27" s="18"/>
    </row>
    <row r="28" spans="1:39" ht="12.75">
      <c r="A28" s="27" t="s">
        <v>12</v>
      </c>
      <c r="C28" s="18">
        <f aca="true" t="shared" si="18" ref="C28:Z28">C25-C27</f>
        <v>-101000</v>
      </c>
      <c r="D28" s="17">
        <f t="shared" si="18"/>
        <v>-101077</v>
      </c>
      <c r="E28" s="17">
        <f t="shared" si="18"/>
        <v>-121161</v>
      </c>
      <c r="F28" s="17">
        <f t="shared" si="18"/>
        <v>-121247.67</v>
      </c>
      <c r="G28" s="17">
        <f t="shared" si="18"/>
        <v>-121331.316</v>
      </c>
      <c r="H28" s="17">
        <f t="shared" si="18"/>
        <v>-141404.4185</v>
      </c>
      <c r="I28" s="17">
        <f t="shared" si="18"/>
        <v>-141457.0523</v>
      </c>
      <c r="J28" s="17">
        <f t="shared" si="18"/>
        <v>-141476.157203</v>
      </c>
      <c r="K28" s="17">
        <f t="shared" si="18"/>
        <v>-161444.6219752</v>
      </c>
      <c r="L28" s="17">
        <f t="shared" si="18"/>
        <v>-161340.13496653</v>
      </c>
      <c r="M28" s="17">
        <f t="shared" si="18"/>
        <v>-161133.74375244998</v>
      </c>
      <c r="N28" s="17">
        <f t="shared" si="18"/>
        <v>-160788.0525481159</v>
      </c>
      <c r="O28" s="18">
        <f t="shared" si="18"/>
        <v>-200254.96938479706</v>
      </c>
      <c r="P28" s="17">
        <f t="shared" si="18"/>
        <v>-199472.89441117886</v>
      </c>
      <c r="Q28" s="17">
        <f t="shared" si="18"/>
        <v>-218363.2153142305</v>
      </c>
      <c r="R28" s="17">
        <f t="shared" si="18"/>
        <v>-216825.94467564012</v>
      </c>
      <c r="S28" s="17">
        <f t="shared" si="18"/>
        <v>-234734.29578187407</v>
      </c>
      <c r="T28" s="17">
        <f t="shared" si="18"/>
        <v>-231927.9463890661</v>
      </c>
      <c r="U28" s="17">
        <f t="shared" si="18"/>
        <v>-248204.6822533501</v>
      </c>
      <c r="V28" s="17">
        <f t="shared" si="18"/>
        <v>-243310.04148482022</v>
      </c>
      <c r="W28" s="17">
        <f t="shared" si="18"/>
        <v>-256924.49405256077</v>
      </c>
      <c r="X28" s="17">
        <f t="shared" si="18"/>
        <v>-248647.58449847568</v>
      </c>
      <c r="Y28" s="17">
        <f t="shared" si="18"/>
        <v>-257978.33576311066</v>
      </c>
      <c r="Z28" s="17">
        <f t="shared" si="18"/>
        <v>-244291.05268460073</v>
      </c>
      <c r="AA28" s="18">
        <f aca="true" t="shared" si="19" ref="AA28:AM28">AA25-AA27</f>
        <v>-226805.46873386498</v>
      </c>
      <c r="AB28" s="17">
        <f t="shared" si="19"/>
        <v>-204549.941006854</v>
      </c>
      <c r="AC28" s="17">
        <f t="shared" si="19"/>
        <v>-176316.10679055043</v>
      </c>
      <c r="AD28" s="17">
        <f t="shared" si="19"/>
        <v>-140603.05843077452</v>
      </c>
      <c r="AE28" s="17">
        <f t="shared" si="19"/>
        <v>-95548.65747124591</v>
      </c>
      <c r="AF28" s="17">
        <f t="shared" si="19"/>
        <v>-38845.07670058694</v>
      </c>
      <c r="AG28" s="17">
        <f t="shared" si="19"/>
        <v>32364.991362125613</v>
      </c>
      <c r="AH28" s="17">
        <f t="shared" si="19"/>
        <v>121615.81470786768</v>
      </c>
      <c r="AI28" s="17">
        <f t="shared" si="19"/>
        <v>233275.1146844779</v>
      </c>
      <c r="AJ28" s="17">
        <f t="shared" si="19"/>
        <v>372736.07732628286</v>
      </c>
      <c r="AK28" s="17">
        <f t="shared" si="19"/>
        <v>546652.8308834723</v>
      </c>
      <c r="AL28" s="17">
        <f t="shared" si="19"/>
        <v>763229.0956104405</v>
      </c>
      <c r="AM28" s="18"/>
    </row>
  </sheetData>
  <sheetProtection/>
  <conditionalFormatting sqref="C25:Z25">
    <cfRule type="cellIs" priority="11" dxfId="0" operator="greaterThan" stopIfTrue="1">
      <formula>0</formula>
    </cfRule>
    <cfRule type="cellIs" priority="12" dxfId="4" operator="lessThan" stopIfTrue="1">
      <formula>0</formula>
    </cfRule>
  </conditionalFormatting>
  <conditionalFormatting sqref="C22:Z22">
    <cfRule type="cellIs" priority="10" dxfId="0" operator="greaterThanOrEqual" stopIfTrue="1">
      <formula>0</formula>
    </cfRule>
  </conditionalFormatting>
  <conditionalFormatting sqref="C28:Z28">
    <cfRule type="cellIs" priority="9" dxfId="0" operator="greaterThan" stopIfTrue="1">
      <formula>0</formula>
    </cfRule>
  </conditionalFormatting>
  <conditionalFormatting sqref="AA25:AM25">
    <cfRule type="cellIs" priority="3" dxfId="0" operator="greaterThan" stopIfTrue="1">
      <formula>0</formula>
    </cfRule>
    <cfRule type="cellIs" priority="4" dxfId="4" operator="lessThan" stopIfTrue="1">
      <formula>0</formula>
    </cfRule>
  </conditionalFormatting>
  <conditionalFormatting sqref="AA22:AM22">
    <cfRule type="cellIs" priority="2" dxfId="0" operator="greaterThanOrEqual" stopIfTrue="1">
      <formula>0</formula>
    </cfRule>
  </conditionalFormatting>
  <conditionalFormatting sqref="AA28:AM2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6.421875" style="0" customWidth="1"/>
    <col min="2" max="2" width="11.00390625" style="3" customWidth="1"/>
    <col min="3" max="3" width="11.28125" style="0" customWidth="1"/>
    <col min="4" max="4" width="11.00390625" style="0" customWidth="1"/>
    <col min="5" max="5" width="11.140625" style="0" customWidth="1"/>
    <col min="6" max="6" width="12.421875" style="38" customWidth="1"/>
    <col min="7" max="7" width="11.8515625" style="3" customWidth="1"/>
    <col min="8" max="8" width="10.7109375" style="0" bestFit="1" customWidth="1"/>
    <col min="9" max="9" width="10.8515625" style="0" bestFit="1" customWidth="1"/>
    <col min="10" max="10" width="11.28125" style="0" bestFit="1" customWidth="1"/>
    <col min="11" max="11" width="12.28125" style="38" customWidth="1"/>
    <col min="12" max="12" width="11.28125" style="3" bestFit="1" customWidth="1"/>
    <col min="13" max="13" width="11.28125" style="0" bestFit="1" customWidth="1"/>
    <col min="14" max="15" width="11.7109375" style="0" bestFit="1" customWidth="1"/>
    <col min="16" max="16" width="11.57421875" style="38" customWidth="1"/>
    <col min="17" max="17" width="9.140625" style="3" customWidth="1"/>
  </cols>
  <sheetData>
    <row r="1" ht="18">
      <c r="A1" s="41" t="s">
        <v>33</v>
      </c>
    </row>
    <row r="2" ht="18">
      <c r="A2" s="41"/>
    </row>
    <row r="3" spans="2:17" s="30" customFormat="1" ht="15">
      <c r="B3" s="31" t="s">
        <v>15</v>
      </c>
      <c r="C3" s="32" t="s">
        <v>16</v>
      </c>
      <c r="D3" s="32" t="s">
        <v>17</v>
      </c>
      <c r="E3" s="32" t="s">
        <v>18</v>
      </c>
      <c r="F3" s="36" t="s">
        <v>27</v>
      </c>
      <c r="G3" s="31" t="s">
        <v>19</v>
      </c>
      <c r="H3" s="32" t="s">
        <v>20</v>
      </c>
      <c r="I3" s="32" t="s">
        <v>21</v>
      </c>
      <c r="J3" s="32" t="s">
        <v>22</v>
      </c>
      <c r="K3" s="36" t="s">
        <v>28</v>
      </c>
      <c r="L3" s="31" t="s">
        <v>23</v>
      </c>
      <c r="M3" s="32" t="s">
        <v>24</v>
      </c>
      <c r="N3" s="32" t="s">
        <v>25</v>
      </c>
      <c r="O3" s="32" t="s">
        <v>26</v>
      </c>
      <c r="P3" s="36" t="s">
        <v>29</v>
      </c>
      <c r="Q3" s="33"/>
    </row>
    <row r="4" spans="1:16" ht="15">
      <c r="A4" s="26" t="s">
        <v>7</v>
      </c>
      <c r="B4" s="8">
        <f>ROUND('Detailed User &amp; Revenue Growth'!E9,-4)</f>
        <v>20000</v>
      </c>
      <c r="C4" s="7">
        <f>ROUND('Detailed User &amp; Revenue Growth'!H9,-4)</f>
        <v>30000</v>
      </c>
      <c r="D4" s="7">
        <f>ROUND('Detailed User &amp; Revenue Growth'!K9,-4)</f>
        <v>50000</v>
      </c>
      <c r="E4" s="7">
        <f>ROUND('Detailed User &amp; Revenue Growth'!N9,-4)</f>
        <v>90000</v>
      </c>
      <c r="F4" s="37">
        <f>E4</f>
        <v>90000</v>
      </c>
      <c r="G4" s="8">
        <f>ROUND('Detailed User &amp; Revenue Growth'!Q9,-5)</f>
        <v>200000</v>
      </c>
      <c r="H4" s="7">
        <f>ROUND('Detailed User &amp; Revenue Growth'!T9,-5)</f>
        <v>300000</v>
      </c>
      <c r="I4" s="7">
        <f>ROUND('Detailed User &amp; Revenue Growth'!W9,-5)</f>
        <v>500000</v>
      </c>
      <c r="J4" s="7">
        <f>ROUND('Detailed User &amp; Revenue Growth'!Z9,-5)</f>
        <v>800000</v>
      </c>
      <c r="K4" s="37">
        <f>J4</f>
        <v>800000</v>
      </c>
      <c r="L4" s="8" t="e">
        <f>ROUND('Detailed User &amp; Revenue Growth'!#REF!,-5)</f>
        <v>#REF!</v>
      </c>
      <c r="M4" s="7" t="e">
        <f>ROUND('Detailed User &amp; Revenue Growth'!#REF!,-5)</f>
        <v>#REF!</v>
      </c>
      <c r="N4" s="7" t="e">
        <f>ROUND('Detailed User &amp; Revenue Growth'!#REF!,-5)</f>
        <v>#REF!</v>
      </c>
      <c r="O4" s="7" t="e">
        <f>ROUND('Detailed User &amp; Revenue Growth'!#REF!,-5)</f>
        <v>#REF!</v>
      </c>
      <c r="P4" s="37" t="e">
        <f>O4</f>
        <v>#REF!</v>
      </c>
    </row>
    <row r="5" spans="1:16" ht="15">
      <c r="A5" s="26" t="s">
        <v>8</v>
      </c>
      <c r="B5" s="8">
        <f>ROUND('Detailed User &amp; Revenue Growth'!E11,-4)</f>
        <v>10000</v>
      </c>
      <c r="C5" s="7">
        <f>ROUND('Detailed User &amp; Revenue Growth'!H11,-4)</f>
        <v>20000</v>
      </c>
      <c r="D5" s="7">
        <f>ROUND('Detailed User &amp; Revenue Growth'!K11,-4)</f>
        <v>40000</v>
      </c>
      <c r="E5" s="7">
        <f>ROUND('Detailed User &amp; Revenue Growth'!N11,-4)</f>
        <v>60000</v>
      </c>
      <c r="F5" s="37">
        <f>E5</f>
        <v>60000</v>
      </c>
      <c r="G5" s="8">
        <f>ROUND('Detailed User &amp; Revenue Growth'!Q11,-5)</f>
        <v>100000</v>
      </c>
      <c r="H5" s="7">
        <f>ROUND('Detailed User &amp; Revenue Growth'!T11,-5)</f>
        <v>200000</v>
      </c>
      <c r="I5" s="7">
        <f>ROUND('Detailed User &amp; Revenue Growth'!W11,-5)</f>
        <v>300000</v>
      </c>
      <c r="J5" s="7">
        <f>ROUND('Detailed User &amp; Revenue Growth'!Z11,-5)</f>
        <v>500000</v>
      </c>
      <c r="K5" s="37">
        <f>J5</f>
        <v>500000</v>
      </c>
      <c r="L5" s="8" t="e">
        <f>ROUND('Detailed User &amp; Revenue Growth'!#REF!,-5)</f>
        <v>#REF!</v>
      </c>
      <c r="M5" s="7" t="e">
        <f>ROUND('Detailed User &amp; Revenue Growth'!#REF!,-5)</f>
        <v>#REF!</v>
      </c>
      <c r="N5" s="7" t="e">
        <f>ROUND('Detailed User &amp; Revenue Growth'!#REF!,-5)</f>
        <v>#REF!</v>
      </c>
      <c r="O5" s="7" t="e">
        <f>ROUND('Detailed User &amp; Revenue Growth'!#REF!,-5)</f>
        <v>#REF!</v>
      </c>
      <c r="P5" s="37" t="e">
        <f>O5</f>
        <v>#REF!</v>
      </c>
    </row>
    <row r="6" ht="15">
      <c r="A6" s="26"/>
    </row>
    <row r="7" spans="1:16" ht="15">
      <c r="A7" s="26" t="s">
        <v>6</v>
      </c>
      <c r="B7" s="18" t="e">
        <f>SUM('Detailed User &amp; Revenue Growth'!#REF!)</f>
        <v>#REF!</v>
      </c>
      <c r="C7" s="17" t="e">
        <f>SUM('Detailed User &amp; Revenue Growth'!#REF!)</f>
        <v>#REF!</v>
      </c>
      <c r="D7" s="17" t="e">
        <f>SUM('Detailed User &amp; Revenue Growth'!#REF!)</f>
        <v>#REF!</v>
      </c>
      <c r="E7" s="17" t="e">
        <f>SUM('Detailed User &amp; Revenue Growth'!#REF!)</f>
        <v>#REF!</v>
      </c>
      <c r="F7" s="39" t="e">
        <f>SUM(B7:E7)</f>
        <v>#REF!</v>
      </c>
      <c r="G7" s="18" t="e">
        <f>SUM('Detailed User &amp; Revenue Growth'!#REF!)</f>
        <v>#REF!</v>
      </c>
      <c r="H7" s="17" t="e">
        <f>SUM('Detailed User &amp; Revenue Growth'!#REF!)</f>
        <v>#REF!</v>
      </c>
      <c r="I7" s="17" t="e">
        <f>SUM('Detailed User &amp; Revenue Growth'!#REF!)</f>
        <v>#REF!</v>
      </c>
      <c r="J7" s="17" t="e">
        <f>SUM('Detailed User &amp; Revenue Growth'!#REF!)</f>
        <v>#REF!</v>
      </c>
      <c r="K7" s="39" t="e">
        <f>SUM(G7:J7)</f>
        <v>#REF!</v>
      </c>
      <c r="L7" s="18" t="e">
        <f>SUM('Detailed User &amp; Revenue Growth'!#REF!)</f>
        <v>#REF!</v>
      </c>
      <c r="M7" s="17" t="e">
        <f>SUM('Detailed User &amp; Revenue Growth'!#REF!)</f>
        <v>#REF!</v>
      </c>
      <c r="N7" s="17" t="e">
        <f>SUM('Detailed User &amp; Revenue Growth'!#REF!)</f>
        <v>#REF!</v>
      </c>
      <c r="O7" s="17" t="e">
        <f>SUM('Detailed User &amp; Revenue Growth'!#REF!)</f>
        <v>#REF!</v>
      </c>
      <c r="P7" s="39" t="e">
        <f>SUM(L7:O7)</f>
        <v>#REF!</v>
      </c>
    </row>
    <row r="8" spans="1:16" ht="15">
      <c r="A8" s="26" t="s">
        <v>9</v>
      </c>
      <c r="B8" s="18" t="e">
        <f>SUM('Detailed User &amp; Revenue Growth'!#REF!)+SUM('Detailed User &amp; Revenue Growth'!#REF!)+SUM('Detailed User &amp; Revenue Growth'!#REF!)</f>
        <v>#REF!</v>
      </c>
      <c r="C8" s="25" t="e">
        <f>SUM('Detailed User &amp; Revenue Growth'!#REF!)+SUM('Detailed User &amp; Revenue Growth'!#REF!)+SUM('Detailed User &amp; Revenue Growth'!#REF!)</f>
        <v>#REF!</v>
      </c>
      <c r="D8" s="25" t="e">
        <f>SUM('Detailed User &amp; Revenue Growth'!#REF!)+SUM('Detailed User &amp; Revenue Growth'!#REF!)+SUM('Detailed User &amp; Revenue Growth'!#REF!)</f>
        <v>#REF!</v>
      </c>
      <c r="E8" s="25" t="e">
        <f>SUM('Detailed User &amp; Revenue Growth'!#REF!)+SUM('Detailed User &amp; Revenue Growth'!#REF!)+SUM('Detailed User &amp; Revenue Growth'!#REF!)</f>
        <v>#REF!</v>
      </c>
      <c r="F8" s="39" t="e">
        <f>SUM(B8:E8)</f>
        <v>#REF!</v>
      </c>
      <c r="G8" s="18" t="e">
        <f>SUM('Detailed User &amp; Revenue Growth'!#REF!)+SUM('Detailed User &amp; Revenue Growth'!#REF!)+SUM('Detailed User &amp; Revenue Growth'!#REF!)</f>
        <v>#REF!</v>
      </c>
      <c r="H8" s="25" t="e">
        <f>SUM('Detailed User &amp; Revenue Growth'!#REF!)+SUM('Detailed User &amp; Revenue Growth'!#REF!)+SUM('Detailed User &amp; Revenue Growth'!#REF!)</f>
        <v>#REF!</v>
      </c>
      <c r="I8" s="25" t="e">
        <f>SUM('Detailed User &amp; Revenue Growth'!#REF!)+SUM('Detailed User &amp; Revenue Growth'!#REF!)+SUM('Detailed User &amp; Revenue Growth'!#REF!)</f>
        <v>#REF!</v>
      </c>
      <c r="J8" s="25" t="e">
        <f>SUM('Detailed User &amp; Revenue Growth'!#REF!)+SUM('Detailed User &amp; Revenue Growth'!#REF!)+SUM('Detailed User &amp; Revenue Growth'!#REF!)</f>
        <v>#REF!</v>
      </c>
      <c r="K8" s="39" t="e">
        <f>SUM(G8:J8)</f>
        <v>#REF!</v>
      </c>
      <c r="L8" s="18" t="e">
        <f>SUM('Detailed User &amp; Revenue Growth'!#REF!)+SUM('Detailed User &amp; Revenue Growth'!#REF!)+SUM('Detailed User &amp; Revenue Growth'!#REF!)</f>
        <v>#REF!</v>
      </c>
      <c r="M8" s="25" t="e">
        <f>SUM('Detailed User &amp; Revenue Growth'!#REF!)+SUM('Detailed User &amp; Revenue Growth'!#REF!)+SUM('Detailed User &amp; Revenue Growth'!#REF!)</f>
        <v>#REF!</v>
      </c>
      <c r="N8" s="25" t="e">
        <f>SUM('Detailed User &amp; Revenue Growth'!#REF!)+SUM('Detailed User &amp; Revenue Growth'!#REF!)+SUM('Detailed User &amp; Revenue Growth'!#REF!)</f>
        <v>#REF!</v>
      </c>
      <c r="O8" s="25" t="e">
        <f>SUM('Detailed User &amp; Revenue Growth'!#REF!)+SUM('Detailed User &amp; Revenue Growth'!#REF!)+SUM('Detailed User &amp; Revenue Growth'!#REF!)</f>
        <v>#REF!</v>
      </c>
      <c r="P8" s="39" t="e">
        <f>SUM(L8:O8)</f>
        <v>#REF!</v>
      </c>
    </row>
    <row r="9" spans="1:16" ht="15">
      <c r="A9" s="26" t="s">
        <v>10</v>
      </c>
      <c r="B9" s="18" t="e">
        <f>SUM('Detailed User &amp; Revenue Growth'!#REF!)</f>
        <v>#REF!</v>
      </c>
      <c r="C9" s="17" t="e">
        <f>SUM('Detailed User &amp; Revenue Growth'!#REF!)</f>
        <v>#REF!</v>
      </c>
      <c r="D9" s="17" t="e">
        <f>SUM('Detailed User &amp; Revenue Growth'!#REF!)</f>
        <v>#REF!</v>
      </c>
      <c r="E9" s="17" t="e">
        <f>SUM('Detailed User &amp; Revenue Growth'!#REF!)</f>
        <v>#REF!</v>
      </c>
      <c r="F9" s="39" t="e">
        <f>SUM(B9:E9)</f>
        <v>#REF!</v>
      </c>
      <c r="G9" s="18" t="e">
        <f>SUM('Detailed User &amp; Revenue Growth'!#REF!)</f>
        <v>#REF!</v>
      </c>
      <c r="H9" s="17" t="e">
        <f>SUM('Detailed User &amp; Revenue Growth'!#REF!)</f>
        <v>#REF!</v>
      </c>
      <c r="I9" s="17" t="e">
        <f>SUM('Detailed User &amp; Revenue Growth'!#REF!)</f>
        <v>#REF!</v>
      </c>
      <c r="J9" s="17" t="e">
        <f>SUM('Detailed User &amp; Revenue Growth'!#REF!)</f>
        <v>#REF!</v>
      </c>
      <c r="K9" s="39" t="e">
        <f>SUM(G9:J9)</f>
        <v>#REF!</v>
      </c>
      <c r="L9" s="18" t="e">
        <f>SUM('Detailed User &amp; Revenue Growth'!#REF!)</f>
        <v>#REF!</v>
      </c>
      <c r="M9" s="17" t="e">
        <f>SUM('Detailed User &amp; Revenue Growth'!#REF!)</f>
        <v>#REF!</v>
      </c>
      <c r="N9" s="17" t="e">
        <f>SUM('Detailed User &amp; Revenue Growth'!#REF!)</f>
        <v>#REF!</v>
      </c>
      <c r="O9" s="17" t="e">
        <f>SUM('Detailed User &amp; Revenue Growth'!#REF!)</f>
        <v>#REF!</v>
      </c>
      <c r="P9" s="39" t="e">
        <f>SUM(L9:O9)</f>
        <v>#REF!</v>
      </c>
    </row>
    <row r="10" spans="1:16" ht="15">
      <c r="A10" s="26" t="s">
        <v>30</v>
      </c>
      <c r="B10" s="8">
        <f>'Detailed User &amp; Revenue Growth'!E23</f>
        <v>6</v>
      </c>
      <c r="C10" s="35">
        <f>'Detailed User &amp; Revenue Growth'!H23</f>
        <v>7</v>
      </c>
      <c r="D10" s="35">
        <f>'Detailed User &amp; Revenue Growth'!K23</f>
        <v>8</v>
      </c>
      <c r="E10" s="35">
        <f>'Detailed User &amp; Revenue Growth'!N23</f>
        <v>8</v>
      </c>
      <c r="F10" s="38">
        <f>E10</f>
        <v>8</v>
      </c>
      <c r="G10" s="35">
        <f>'Detailed User &amp; Revenue Growth'!Q23</f>
        <v>11</v>
      </c>
      <c r="H10" s="35">
        <f>'Detailed User &amp; Revenue Growth'!T23</f>
        <v>12</v>
      </c>
      <c r="I10" s="35">
        <f>'Detailed User &amp; Revenue Growth'!W23</f>
        <v>14</v>
      </c>
      <c r="J10" s="35">
        <f>'Detailed User &amp; Revenue Growth'!Z23</f>
        <v>15</v>
      </c>
      <c r="K10" s="38">
        <f>J10</f>
        <v>15</v>
      </c>
      <c r="L10" s="35" t="e">
        <f>'Detailed User &amp; Revenue Growth'!#REF!</f>
        <v>#REF!</v>
      </c>
      <c r="M10" s="35" t="e">
        <f>'Detailed User &amp; Revenue Growth'!#REF!</f>
        <v>#REF!</v>
      </c>
      <c r="N10" s="35" t="e">
        <f>'Detailed User &amp; Revenue Growth'!#REF!</f>
        <v>#REF!</v>
      </c>
      <c r="O10" s="35" t="e">
        <f>'Detailed User &amp; Revenue Growth'!#REF!</f>
        <v>#REF!</v>
      </c>
      <c r="P10" s="38" t="e">
        <f>O10</f>
        <v>#REF!</v>
      </c>
    </row>
    <row r="12" spans="1:16" ht="15">
      <c r="A12" s="26" t="s">
        <v>3</v>
      </c>
      <c r="B12" s="18">
        <f>SUM('Detailed User &amp; Revenue Growth'!C19:E19)</f>
        <v>4127</v>
      </c>
      <c r="C12" s="17">
        <f>SUM('Detailed User &amp; Revenue Growth'!F19:H19)</f>
        <v>7931.128500000001</v>
      </c>
      <c r="D12" s="17">
        <f>SUM('Detailed User &amp; Revenue Growth'!I19:K19)</f>
        <v>15618.3972228</v>
      </c>
      <c r="E12" s="17">
        <f>SUM('Detailed User &amp; Revenue Growth'!L19:N19)</f>
        <v>30859.9224567651</v>
      </c>
      <c r="F12" s="39">
        <f>SUM(B12:E12)</f>
        <v>58536.4481795651</v>
      </c>
      <c r="G12" s="18">
        <f>SUM('Detailed User &amp; Revenue Growth'!O19:Q19)</f>
        <v>60556.82623992588</v>
      </c>
      <c r="H12" s="17">
        <f>SUM('Detailed User &amp; Revenue Growth'!R19:T19)</f>
        <v>117626.00800050248</v>
      </c>
      <c r="I12" s="17">
        <f>SUM('Detailed User &amp; Revenue Growth'!U19:W19)</f>
        <v>226118.88880412537</v>
      </c>
      <c r="J12" s="17">
        <f>SUM('Detailed User &amp; Revenue Growth'!X19:Z19)</f>
        <v>430597.530338167</v>
      </c>
      <c r="K12" s="39">
        <f>SUM(G12:J12)</f>
        <v>834899.2533827208</v>
      </c>
      <c r="L12" s="18" t="e">
        <f>SUM('Detailed User &amp; Revenue Growth'!#REF!)</f>
        <v>#REF!</v>
      </c>
      <c r="M12" s="17" t="e">
        <f>SUM('Detailed User &amp; Revenue Growth'!#REF!)</f>
        <v>#REF!</v>
      </c>
      <c r="N12" s="17" t="e">
        <f>SUM('Detailed User &amp; Revenue Growth'!#REF!)</f>
        <v>#REF!</v>
      </c>
      <c r="O12" s="17" t="e">
        <f>SUM('Detailed User &amp; Revenue Growth'!#REF!)</f>
        <v>#REF!</v>
      </c>
      <c r="P12" s="39" t="e">
        <f>SUM(L12:O12)</f>
        <v>#REF!</v>
      </c>
    </row>
    <row r="13" spans="1:16" ht="15">
      <c r="A13" s="26" t="s">
        <v>34</v>
      </c>
      <c r="B13" s="18" t="e">
        <f>'Detailed User &amp; Revenue Growth'!#REF!</f>
        <v>#REF!</v>
      </c>
      <c r="C13" s="17" t="e">
        <f>'Detailed User &amp; Revenue Growth'!#REF!</f>
        <v>#REF!</v>
      </c>
      <c r="D13" s="17" t="e">
        <f>'Detailed User &amp; Revenue Growth'!#REF!</f>
        <v>#REF!</v>
      </c>
      <c r="E13" s="17" t="e">
        <f>'Detailed User &amp; Revenue Growth'!#REF!</f>
        <v>#REF!</v>
      </c>
      <c r="F13" s="39" t="e">
        <f>E13</f>
        <v>#REF!</v>
      </c>
      <c r="G13" s="18" t="e">
        <f>'Detailed User &amp; Revenue Growth'!#REF!</f>
        <v>#REF!</v>
      </c>
      <c r="H13" s="17" t="e">
        <f>'Detailed User &amp; Revenue Growth'!#REF!</f>
        <v>#REF!</v>
      </c>
      <c r="I13" s="17" t="e">
        <f>'Detailed User &amp; Revenue Growth'!#REF!</f>
        <v>#REF!</v>
      </c>
      <c r="J13" s="17" t="e">
        <f>'Detailed User &amp; Revenue Growth'!#REF!</f>
        <v>#REF!</v>
      </c>
      <c r="K13" s="39" t="e">
        <f>J13</f>
        <v>#REF!</v>
      </c>
      <c r="L13" s="18" t="e">
        <f>'Detailed User &amp; Revenue Growth'!#REF!</f>
        <v>#REF!</v>
      </c>
      <c r="M13" s="17" t="e">
        <f>'Detailed User &amp; Revenue Growth'!#REF!</f>
        <v>#REF!</v>
      </c>
      <c r="N13" s="17" t="e">
        <f>'Detailed User &amp; Revenue Growth'!#REF!</f>
        <v>#REF!</v>
      </c>
      <c r="O13" s="17" t="e">
        <f>'Detailed User &amp; Revenue Growth'!#REF!</f>
        <v>#REF!</v>
      </c>
      <c r="P13" s="39" t="e">
        <f>O13</f>
        <v>#REF!</v>
      </c>
    </row>
    <row r="14" spans="1:16" ht="15">
      <c r="A14" s="26" t="s">
        <v>32</v>
      </c>
      <c r="B14" s="34">
        <f>SUM('Detailed User &amp; Revenue Growth'!C22:E22)</f>
        <v>-3238</v>
      </c>
      <c r="C14" s="24">
        <f>SUM('Detailed User &amp; Revenue Growth'!F22:H22)</f>
        <v>-3983.4044999999996</v>
      </c>
      <c r="D14" s="24">
        <f>SUM('Detailed User &amp; Revenue Growth'!I22:K22)</f>
        <v>-4377.831478199994</v>
      </c>
      <c r="E14" s="24">
        <f>SUM('Detailed User &amp; Revenue Growth'!L22:N22)</f>
        <v>-3261.931267095888</v>
      </c>
      <c r="F14" s="40">
        <f>SUM(B14:E14)</f>
        <v>-14861.167245295883</v>
      </c>
      <c r="G14" s="34">
        <f>SUM('Detailed User &amp; Revenue Growth'!O22:Q22)</f>
        <v>1908.9208897935441</v>
      </c>
      <c r="H14" s="24">
        <f>SUM('Detailed User &amp; Revenue Growth'!R22:T22)</f>
        <v>16511.813153419695</v>
      </c>
      <c r="I14" s="24">
        <f>SUM('Detailed User &amp; Revenue Growth'!U22:W22)</f>
        <v>51560.782209268924</v>
      </c>
      <c r="J14" s="24">
        <f>SUM('Detailed User &amp; Revenue Growth'!X22:Z22)</f>
        <v>129083.02705381293</v>
      </c>
      <c r="K14" s="40">
        <f>SUM(G14:J14)</f>
        <v>199064.5433062951</v>
      </c>
      <c r="L14" s="34" t="e">
        <f>SUM('Detailed User &amp; Revenue Growth'!#REF!)</f>
        <v>#REF!</v>
      </c>
      <c r="M14" s="24" t="e">
        <f>SUM('Detailed User &amp; Revenue Growth'!#REF!)</f>
        <v>#REF!</v>
      </c>
      <c r="N14" s="24" t="e">
        <f>SUM('Detailed User &amp; Revenue Growth'!#REF!)</f>
        <v>#REF!</v>
      </c>
      <c r="O14" s="24" t="e">
        <f>SUM('Detailed User &amp; Revenue Growth'!#REF!)</f>
        <v>#REF!</v>
      </c>
      <c r="P14" s="40" t="e">
        <f>SUM(L14:O14)</f>
        <v>#REF!</v>
      </c>
    </row>
    <row r="15" spans="1:16" ht="15">
      <c r="A15" s="26" t="s">
        <v>31</v>
      </c>
      <c r="B15" s="34">
        <f>SUM('Detailed User &amp; Revenue Growth'!C28:E28)</f>
        <v>-323238</v>
      </c>
      <c r="C15" s="24">
        <f>SUM('Detailed User &amp; Revenue Growth'!F28:H28)</f>
        <v>-383983.4045</v>
      </c>
      <c r="D15" s="24">
        <f>SUM('Detailed User &amp; Revenue Growth'!I28:K28)</f>
        <v>-444377.83147820004</v>
      </c>
      <c r="E15" s="24">
        <f>SUM('Detailed User &amp; Revenue Growth'!L28:N28)</f>
        <v>-483261.9312670959</v>
      </c>
      <c r="F15" s="40">
        <f>SUM(B15:E15)</f>
        <v>-1634861.167245296</v>
      </c>
      <c r="G15" s="34">
        <f>SUM('Detailed User &amp; Revenue Growth'!O28:Q28)</f>
        <v>-618091.0791102065</v>
      </c>
      <c r="H15" s="24">
        <f>SUM('Detailed User &amp; Revenue Growth'!R28:T28)</f>
        <v>-683488.1868465804</v>
      </c>
      <c r="I15" s="24">
        <f>SUM('Detailed User &amp; Revenue Growth'!U28:W28)</f>
        <v>-748439.2177907311</v>
      </c>
      <c r="J15" s="24">
        <f>SUM('Detailed User &amp; Revenue Growth'!X28:Z28)</f>
        <v>-750916.972946187</v>
      </c>
      <c r="K15" s="40">
        <f>SUM(G15:J15)</f>
        <v>-2800935.456693705</v>
      </c>
      <c r="L15" s="34" t="e">
        <f>SUM('Detailed User &amp; Revenue Growth'!#REF!)</f>
        <v>#REF!</v>
      </c>
      <c r="M15" s="24" t="e">
        <f>SUM('Detailed User &amp; Revenue Growth'!#REF!)</f>
        <v>#REF!</v>
      </c>
      <c r="N15" s="24" t="e">
        <f>SUM('Detailed User &amp; Revenue Growth'!#REF!)</f>
        <v>#REF!</v>
      </c>
      <c r="O15" s="24" t="e">
        <f>SUM('Detailed User &amp; Revenue Growth'!#REF!)</f>
        <v>#REF!</v>
      </c>
      <c r="P15" s="40" t="e">
        <f>SUM(L15:O15)</f>
        <v>#REF!</v>
      </c>
    </row>
    <row r="16" spans="1:16" ht="15">
      <c r="A16" s="26" t="s">
        <v>35</v>
      </c>
      <c r="B16" s="34">
        <f>B15/3</f>
        <v>-107746</v>
      </c>
      <c r="C16" s="42">
        <f>C15/3</f>
        <v>-127994.46816666667</v>
      </c>
      <c r="D16" s="42">
        <f>D15/3</f>
        <v>-148125.94382606668</v>
      </c>
      <c r="E16" s="43">
        <f>E15/3</f>
        <v>-161087.3104223653</v>
      </c>
      <c r="F16" s="40">
        <f>F15/12</f>
        <v>-136238.43060377467</v>
      </c>
      <c r="G16" s="34">
        <f>G15/3</f>
        <v>-206030.35970340215</v>
      </c>
      <c r="H16" s="42">
        <f>H15/3</f>
        <v>-227829.3956155268</v>
      </c>
      <c r="I16" s="42">
        <f>I15/3</f>
        <v>-249479.73926357704</v>
      </c>
      <c r="J16" s="43">
        <f>J15/3</f>
        <v>-250305.65764872901</v>
      </c>
      <c r="K16" s="40">
        <f>K15/12</f>
        <v>-233411.28805780876</v>
      </c>
      <c r="L16" s="34" t="e">
        <f>L15/3</f>
        <v>#REF!</v>
      </c>
      <c r="M16" s="42" t="e">
        <f>M15/3</f>
        <v>#REF!</v>
      </c>
      <c r="N16" s="42" t="e">
        <f>N15/3</f>
        <v>#REF!</v>
      </c>
      <c r="O16" s="43" t="e">
        <f>O15/3</f>
        <v>#REF!</v>
      </c>
      <c r="P16" s="40" t="e">
        <f>P15/12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140625" style="0" customWidth="1"/>
    <col min="2" max="2" width="11.28125" style="44" bestFit="1" customWidth="1"/>
    <col min="3" max="4" width="11.8515625" style="44" bestFit="1" customWidth="1"/>
  </cols>
  <sheetData>
    <row r="1" ht="18">
      <c r="A1" s="41" t="s">
        <v>36</v>
      </c>
    </row>
    <row r="3" spans="2:4" s="30" customFormat="1" ht="12.75">
      <c r="B3" s="48" t="str">
        <f>'By Quarter'!F3</f>
        <v>YR 2008</v>
      </c>
      <c r="C3" s="48" t="str">
        <f>'By Quarter'!K3</f>
        <v>YR 2009</v>
      </c>
      <c r="D3" s="48" t="str">
        <f>'By Quarter'!P3</f>
        <v>YR 2010</v>
      </c>
    </row>
    <row r="4" spans="1:4" ht="12.75">
      <c r="A4" t="str">
        <f>'By Quarter'!A4</f>
        <v>Registered Users</v>
      </c>
      <c r="B4" s="45">
        <f>'By Quarter'!F4</f>
        <v>90000</v>
      </c>
      <c r="C4" s="45">
        <f>'By Quarter'!K4</f>
        <v>800000</v>
      </c>
      <c r="D4" s="45" t="e">
        <f>'By Quarter'!P4</f>
        <v>#REF!</v>
      </c>
    </row>
    <row r="5" spans="1:4" ht="12.75">
      <c r="A5" t="str">
        <f>'By Quarter'!A5</f>
        <v>Active Users</v>
      </c>
      <c r="B5" s="45">
        <f>'By Quarter'!F5</f>
        <v>60000</v>
      </c>
      <c r="C5" s="45">
        <f>'By Quarter'!K5</f>
        <v>500000</v>
      </c>
      <c r="D5" s="45" t="e">
        <f>'By Quarter'!P5</f>
        <v>#REF!</v>
      </c>
    </row>
    <row r="6" spans="2:4" ht="12.75">
      <c r="B6" s="46"/>
      <c r="C6" s="46"/>
      <c r="D6" s="46"/>
    </row>
    <row r="7" spans="1:4" ht="12.75">
      <c r="A7" t="str">
        <f>'By Quarter'!A7</f>
        <v>Customer Acquisition</v>
      </c>
      <c r="B7" s="47" t="e">
        <f>'By Quarter'!F7</f>
        <v>#REF!</v>
      </c>
      <c r="C7" s="47" t="e">
        <f>'By Quarter'!K7</f>
        <v>#REF!</v>
      </c>
      <c r="D7" s="47" t="e">
        <f>'By Quarter'!P7</f>
        <v>#REF!</v>
      </c>
    </row>
    <row r="8" spans="1:4" ht="12.75">
      <c r="A8" t="str">
        <f>'By Quarter'!A8</f>
        <v>COGS</v>
      </c>
      <c r="B8" s="47" t="e">
        <f>'By Quarter'!F8</f>
        <v>#REF!</v>
      </c>
      <c r="C8" s="47" t="e">
        <f>'By Quarter'!K8</f>
        <v>#REF!</v>
      </c>
      <c r="D8" s="47" t="e">
        <f>'By Quarter'!P8</f>
        <v>#REF!</v>
      </c>
    </row>
    <row r="9" spans="1:4" ht="12.75">
      <c r="A9" t="str">
        <f>'By Quarter'!A9</f>
        <v>Operations</v>
      </c>
      <c r="B9" s="47" t="e">
        <f>'By Quarter'!F9</f>
        <v>#REF!</v>
      </c>
      <c r="C9" s="47" t="e">
        <f>'By Quarter'!K9</f>
        <v>#REF!</v>
      </c>
      <c r="D9" s="47" t="e">
        <f>'By Quarter'!P9</f>
        <v>#REF!</v>
      </c>
    </row>
    <row r="10" spans="1:4" ht="12.75">
      <c r="A10" t="str">
        <f>'By Quarter'!A10</f>
        <v>  Head count</v>
      </c>
      <c r="B10" s="46">
        <f>'By Quarter'!F10</f>
        <v>8</v>
      </c>
      <c r="C10" s="46">
        <f>'By Quarter'!K10</f>
        <v>15</v>
      </c>
      <c r="D10" s="46" t="e">
        <f>'By Quarter'!P10</f>
        <v>#REF!</v>
      </c>
    </row>
    <row r="11" spans="2:4" ht="12.75">
      <c r="B11" s="46"/>
      <c r="C11" s="46"/>
      <c r="D11" s="46"/>
    </row>
    <row r="12" spans="1:4" ht="12.75">
      <c r="A12" t="str">
        <f>'By Quarter'!A12</f>
        <v>Revenue</v>
      </c>
      <c r="B12" s="47">
        <f>'By Quarter'!F12</f>
        <v>58536.4481795651</v>
      </c>
      <c r="C12" s="47">
        <f>'By Quarter'!K12</f>
        <v>834899.2533827208</v>
      </c>
      <c r="D12" s="47" t="e">
        <f>'By Quarter'!P12</f>
        <v>#REF!</v>
      </c>
    </row>
    <row r="13" spans="1:4" ht="12.75">
      <c r="A13" t="str">
        <f>'By Quarter'!A13</f>
        <v>  RPU</v>
      </c>
      <c r="B13" s="47" t="e">
        <f>'By Quarter'!F13</f>
        <v>#REF!</v>
      </c>
      <c r="C13" s="47" t="e">
        <f>'By Quarter'!K13</f>
        <v>#REF!</v>
      </c>
      <c r="D13" s="47" t="e">
        <f>'By Quarter'!P13</f>
        <v>#REF!</v>
      </c>
    </row>
    <row r="14" spans="1:4" ht="12.75">
      <c r="A14" t="str">
        <f>'By Quarter'!A14</f>
        <v>Gross Profit (Loss)</v>
      </c>
      <c r="B14" s="47">
        <f>'By Quarter'!F14</f>
        <v>-14861.167245295883</v>
      </c>
      <c r="C14" s="47">
        <f>'By Quarter'!K14</f>
        <v>199064.5433062951</v>
      </c>
      <c r="D14" s="47" t="e">
        <f>'By Quarter'!P14</f>
        <v>#REF!</v>
      </c>
    </row>
    <row r="15" spans="1:4" ht="12.75">
      <c r="A15" t="str">
        <f>'By Quarter'!A15</f>
        <v>Net Profit (Loss)</v>
      </c>
      <c r="B15" s="47">
        <f>'By Quarter'!F15</f>
        <v>-1634861.167245296</v>
      </c>
      <c r="C15" s="47">
        <f>'By Quarter'!K15</f>
        <v>-2800935.456693705</v>
      </c>
      <c r="D15" s="47" t="e">
        <f>'By Quarter'!P15</f>
        <v>#REF!</v>
      </c>
    </row>
    <row r="16" spans="1:4" ht="12.75">
      <c r="A16" t="str">
        <f>'By Quarter'!A16</f>
        <v>  New Profit (Loss) / Mo</v>
      </c>
      <c r="B16" s="47">
        <f>'By Quarter'!F16</f>
        <v>-136238.43060377467</v>
      </c>
      <c r="C16" s="47">
        <f>'By Quarter'!K16</f>
        <v>-233411.28805780876</v>
      </c>
      <c r="D16" s="47" t="e">
        <f>'By Quarter'!P16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Patzer</dc:creator>
  <cp:keywords/>
  <dc:description/>
  <cp:lastModifiedBy> </cp:lastModifiedBy>
  <dcterms:created xsi:type="dcterms:W3CDTF">2007-10-23T00:23:07Z</dcterms:created>
  <dcterms:modified xsi:type="dcterms:W3CDTF">2009-07-01T01:56:26Z</dcterms:modified>
  <cp:category/>
  <cp:version/>
  <cp:contentType/>
  <cp:contentStatus/>
</cp:coreProperties>
</file>